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71" activeTab="10"/>
  </bookViews>
  <sheets>
    <sheet name="部门预算" sheetId="1" r:id="rId1"/>
    <sheet name="Z1" sheetId="2" r:id="rId2"/>
    <sheet name="Z2" sheetId="3" r:id="rId3"/>
    <sheet name="Z3" sheetId="4" r:id="rId4"/>
    <sheet name="Z4" sheetId="5" r:id="rId5"/>
    <sheet name="Z5" sheetId="6" r:id="rId6"/>
    <sheet name="Z6" sheetId="7" r:id="rId7"/>
    <sheet name="Z7" sheetId="8" r:id="rId8"/>
    <sheet name="Z8" sheetId="9" r:id="rId9"/>
    <sheet name="Z9" sheetId="10" r:id="rId10"/>
    <sheet name="Z10" sheetId="11" r:id="rId11"/>
  </sheets>
  <definedNames/>
  <calcPr fullCalcOnLoad="1"/>
</workbook>
</file>

<file path=xl/sharedStrings.xml><?xml version="1.0" encoding="utf-8"?>
<sst xmlns="http://schemas.openxmlformats.org/spreadsheetml/2006/main" count="1721" uniqueCount="922">
  <si>
    <t>部门预算公开表</t>
  </si>
  <si>
    <t>表1：部门综合预算收支总表</t>
  </si>
  <si>
    <t>表2：部门综合预算收入总表</t>
  </si>
  <si>
    <t>表3：部门综合预算支出总表</t>
  </si>
  <si>
    <t>表4：部门综合预算财政拨款收支总表</t>
  </si>
  <si>
    <t>表5：部门综合预算一般公共预算支出明细表（按功能科目分）</t>
  </si>
  <si>
    <t>表6：部门综合预算一般公共预算支出明细表（按经济分类科目分）</t>
  </si>
  <si>
    <t>表7：部门综合预算一般公共预算基本支出明细表（按功能科目分）</t>
  </si>
  <si>
    <t>表8：部门综合预算一般公共预算基本支出明细表（按经济分类科目分）</t>
  </si>
  <si>
    <t>表9：部门综合预算一般公共预算拨款“三公”经费及会议费、培训费支出预算表</t>
  </si>
  <si>
    <t>表10：部门综合预算政府性基金收支表</t>
  </si>
  <si>
    <t>部门综合预算收支总表</t>
  </si>
  <si>
    <t>编制部门：陕西省西咸新区沣东新城管委会（本级）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</si>
  <si>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</si>
  <si>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</si>
  <si>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</si>
  <si>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</si>
  <si>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</si>
  <si>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</si>
  <si>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</si>
  <si>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</si>
  <si>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</si>
  <si>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</si>
  <si>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</si>
  <si>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</si>
  <si>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</si>
  <si>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</si>
  <si>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</si>
  <si>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</si>
  <si>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</si>
  <si>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</si>
  <si>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</si>
  <si>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</si>
  <si>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</si>
  <si>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</si>
  <si>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</si>
  <si>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</si>
  <si>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</si>
  <si>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</si>
  <si>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</si>
  <si>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</si>
  <si>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</si>
  <si>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</si>
  <si>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</si>
  <si>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</si>
  <si>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</si>
  <si>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</si>
  <si>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</si>
  <si>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</si>
  <si>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</si>
  <si>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</si>
  <si>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</si>
  <si>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</si>
  <si>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</si>
  <si>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</si>
  <si>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</si>
  <si>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</si>
  <si>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</si>
  <si>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</si>
  <si>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</si>
  <si>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</si>
  <si>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</si>
  <si>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</si>
  <si>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</si>
  <si>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</si>
  <si>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</si>
  <si>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</si>
  <si>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</si>
  <si>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</si>
  <si>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</si>
  <si>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</si>
  <si>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</si>
  <si>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</si>
  <si>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</si>
  <si>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</si>
  <si>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</si>
  <si>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</si>
  <si>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</si>
  <si>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</si>
  <si>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</si>
  <si>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</si>
  <si>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</si>
  <si>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</si>
  <si>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</si>
  <si>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</si>
  <si>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</si>
  <si>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</si>
  <si>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</si>
  <si>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</si>
  <si>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</si>
  <si>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</si>
  <si>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</si>
  <si>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</si>
  <si>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</si>
  <si>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</si>
  <si>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</si>
  <si>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</si>
  <si>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</si>
  <si>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</si>
  <si>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</si>
  <si>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</si>
  <si>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</si>
  <si>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</si>
  <si>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</si>
  <si>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</si>
  <si>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</si>
  <si>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</si>
  <si>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</si>
  <si>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</si>
  <si>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</si>
  <si>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</si>
  <si>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</si>
  <si>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</si>
  <si>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</si>
  <si>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党委办公室</t>
  </si>
  <si>
    <t xml:space="preserve">  党委办公室本级</t>
  </si>
  <si>
    <t>纪委办公室</t>
  </si>
  <si>
    <t xml:space="preserve">  纪委办公室</t>
  </si>
  <si>
    <t>党委组织部</t>
  </si>
  <si>
    <t xml:space="preserve">  党委组织部</t>
  </si>
  <si>
    <t>党委宣传部</t>
  </si>
  <si>
    <t xml:space="preserve">  党委宣传部本级</t>
  </si>
  <si>
    <t xml:space="preserve">  党委宣传部--网信管</t>
  </si>
  <si>
    <t>管委会办公室</t>
  </si>
  <si>
    <t xml:space="preserve">  管委会办公室本级</t>
  </si>
  <si>
    <t xml:space="preserve">  管委会办公室--政务中心</t>
  </si>
  <si>
    <t xml:space="preserve">  管委会办公室--信息中心</t>
  </si>
  <si>
    <t xml:space="preserve">  管委会办公室--档案中心</t>
  </si>
  <si>
    <t>社会管理局</t>
  </si>
  <si>
    <t xml:space="preserve">  社会管理局</t>
  </si>
  <si>
    <t>招商局</t>
  </si>
  <si>
    <t xml:space="preserve">  招商局</t>
  </si>
  <si>
    <t>投资服务局</t>
  </si>
  <si>
    <t xml:space="preserve">  投资服务局</t>
  </si>
  <si>
    <t>经济发展局</t>
  </si>
  <si>
    <t xml:space="preserve">  经济发展局本级</t>
  </si>
  <si>
    <t xml:space="preserve">  经济发展局--统计中心</t>
  </si>
  <si>
    <t xml:space="preserve">  经济发展局--节能监察中心</t>
  </si>
  <si>
    <t>安全生产监督管理局</t>
  </si>
  <si>
    <t xml:space="preserve">  安全生产监督管理局</t>
  </si>
  <si>
    <t>财政局（国有资产管理局、金融工作办公室）</t>
  </si>
  <si>
    <t xml:space="preserve">  财政局本级</t>
  </si>
  <si>
    <t xml:space="preserve">  财政局--投资评审中心</t>
  </si>
  <si>
    <t xml:space="preserve">  财政局--会计核算中心</t>
  </si>
  <si>
    <t xml:space="preserve">  财政局--代支</t>
  </si>
  <si>
    <t xml:space="preserve">  财政局--住房公积金</t>
  </si>
  <si>
    <t xml:space="preserve">  财政局--政府采购中心</t>
  </si>
  <si>
    <t>人力资源和社会保障局</t>
  </si>
  <si>
    <t xml:space="preserve">  人力资源和社会保障局本级</t>
  </si>
  <si>
    <t xml:space="preserve">  人力资源和社会保障局--代发</t>
  </si>
  <si>
    <t xml:space="preserve">  人力资源和社会保障局--劳动监察大队</t>
  </si>
  <si>
    <t>食品药品监督管理局</t>
  </si>
  <si>
    <t xml:space="preserve">  食品药品监督管理局</t>
  </si>
  <si>
    <t>农林水工作局</t>
  </si>
  <si>
    <t xml:space="preserve">  农林水工作局</t>
  </si>
  <si>
    <t>民政局</t>
  </si>
  <si>
    <t xml:space="preserve">  民政局</t>
  </si>
  <si>
    <t>计卫文体局</t>
  </si>
  <si>
    <t xml:space="preserve"> 计卫文体局本级</t>
  </si>
  <si>
    <t xml:space="preserve">  计卫文体局--卫管中心</t>
  </si>
  <si>
    <t>教育局</t>
  </si>
  <si>
    <t xml:space="preserve">  教育局本级</t>
  </si>
  <si>
    <t xml:space="preserve">  教育局--考试管理中心</t>
  </si>
  <si>
    <t>城市管理局</t>
  </si>
  <si>
    <t xml:space="preserve">  城市管理局本级</t>
  </si>
  <si>
    <t xml:space="preserve">  市容环境卫生管理中心</t>
  </si>
  <si>
    <t xml:space="preserve">  城管直属队</t>
  </si>
  <si>
    <t>国土资源和房屋管理局</t>
  </si>
  <si>
    <t xml:space="preserve">  国土资源和房屋管理局本级</t>
  </si>
  <si>
    <t xml:space="preserve">  国土资源和房屋管理局--保障性住房</t>
  </si>
  <si>
    <t xml:space="preserve">  国土资源和房屋管理局--监察大队</t>
  </si>
  <si>
    <t>规划建设局</t>
  </si>
  <si>
    <t xml:space="preserve">  规划建设局本级</t>
  </si>
  <si>
    <t>市政交通局</t>
  </si>
  <si>
    <t xml:space="preserve">  市政交通局</t>
  </si>
  <si>
    <t>环保局</t>
  </si>
  <si>
    <t xml:space="preserve">  环保局本级</t>
  </si>
  <si>
    <t>部门综合预算支出总表</t>
  </si>
  <si>
    <t>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</si>
  <si>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</si>
  <si>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</si>
  <si>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</si>
  <si>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</si>
  <si>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</si>
  <si>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</si>
  <si>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</si>
  <si>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</si>
  <si>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</si>
  <si>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</si>
  <si>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</si>
  <si>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</si>
  <si>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</si>
  <si>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</si>
  <si>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</si>
  <si>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20101</t>
  </si>
  <si>
    <t xml:space="preserve">  人大事务</t>
  </si>
  <si>
    <t xml:space="preserve">    2010199</t>
  </si>
  <si>
    <t xml:space="preserve">    其他人大事务支出</t>
  </si>
  <si>
    <t xml:space="preserve">  20102</t>
  </si>
  <si>
    <t xml:space="preserve">  政协事务</t>
  </si>
  <si>
    <t xml:space="preserve">    2010299</t>
  </si>
  <si>
    <t xml:space="preserve">    其他政协事务支出</t>
  </si>
  <si>
    <t xml:space="preserve">  20103</t>
  </si>
  <si>
    <t xml:space="preserve">  政府办公厅（室）及相关机构事务</t>
  </si>
  <si>
    <t xml:space="preserve">    2010306</t>
  </si>
  <si>
    <t xml:space="preserve">    政务公开审批</t>
  </si>
  <si>
    <t xml:space="preserve">    2010308</t>
  </si>
  <si>
    <t xml:space="preserve">    信访事务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</si>
  <si>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</si>
  <si>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</si>
  <si>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</si>
  <si>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</si>
  <si>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</si>
  <si>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</si>
  <si>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2010404</t>
  </si>
  <si>
    <t xml:space="preserve">    战略规划与实施</t>
  </si>
  <si>
    <t xml:space="preserve">    2010407</t>
  </si>
  <si>
    <t xml:space="preserve">    经济体制改革研究</t>
  </si>
  <si>
    <t xml:space="preserve">    2010408</t>
  </si>
  <si>
    <t xml:space="preserve">    物价管理</t>
  </si>
  <si>
    <t xml:space="preserve">    2010450</t>
  </si>
  <si>
    <t xml:space="preserve">    事业运行（发展与改革事务）</t>
  </si>
  <si>
    <t xml:space="preserve">    2010499</t>
  </si>
  <si>
    <t xml:space="preserve">    其他发展与改革事务支出</t>
  </si>
  <si>
    <t xml:space="preserve">  20105</t>
  </si>
  <si>
    <t xml:space="preserve">  统计信息事务</t>
  </si>
  <si>
    <t xml:space="preserve">    2010504</t>
  </si>
  <si>
    <t xml:space="preserve">    信息事务</t>
  </si>
  <si>
    <t xml:space="preserve">    2010506</t>
  </si>
  <si>
    <t xml:space="preserve">    统计管理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</si>
  <si>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</si>
  <si>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</si>
  <si>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</si>
  <si>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</si>
  <si>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  2010550</t>
  </si>
  <si>
    <t xml:space="preserve">    事业运行（统计信息事务）</t>
  </si>
  <si>
    <t xml:space="preserve">    2010599</t>
  </si>
  <si>
    <t xml:space="preserve">    其他统计信息事务支出</t>
  </si>
  <si>
    <t xml:space="preserve">  20106</t>
  </si>
  <si>
    <t xml:space="preserve">  财政事务</t>
  </si>
  <si>
    <t xml:space="preserve">    2010607</t>
  </si>
  <si>
    <t xml:space="preserve">    信息化建设（财政事务）</t>
  </si>
  <si>
    <t xml:space="preserve">    2010608</t>
  </si>
  <si>
    <t xml:space="preserve">    财政委托业务支出</t>
  </si>
  <si>
    <t xml:space="preserve">    2010650</t>
  </si>
  <si>
    <t xml:space="preserve">    事业运行（财政事务）</t>
  </si>
  <si>
    <t xml:space="preserve">    2010699</t>
  </si>
  <si>
    <t xml:space="preserve">    其他财政事务支出</t>
  </si>
  <si>
    <t xml:space="preserve">  20108</t>
  </si>
  <si>
    <t xml:space="preserve">  审计事务</t>
  </si>
  <si>
    <t xml:space="preserve">    2010804</t>
  </si>
  <si>
    <t xml:space="preserve">    审计业务</t>
  </si>
  <si>
    <t xml:space="preserve">  20110</t>
  </si>
  <si>
    <t xml:space="preserve">  人力资源事务</t>
  </si>
  <si>
    <t xml:space="preserve">    2011050</t>
  </si>
  <si>
    <t xml:space="preserve">    事业运行（人力资源事务）</t>
  </si>
  <si>
    <t xml:space="preserve">    2011099</t>
  </si>
  <si>
    <t xml:space="preserve">    其他人事事务支出</t>
  </si>
  <si>
    <t xml:space="preserve">  20111</t>
  </si>
  <si>
    <t xml:space="preserve">  纪检监察事务</t>
  </si>
  <si>
    <t xml:space="preserve">    2011150</t>
  </si>
  <si>
    <t xml:space="preserve">    事业运行（纪检监察事务）</t>
  </si>
  <si>
    <t xml:space="preserve">    2011199</t>
  </si>
  <si>
    <t xml:space="preserve">    其他纪检监察事务支出</t>
  </si>
  <si>
    <t xml:space="preserve">  20113</t>
  </si>
  <si>
    <t xml:space="preserve">  商贸事务</t>
  </si>
  <si>
    <t xml:space="preserve">    2011308</t>
  </si>
  <si>
    <t xml:space="preserve">    招商引资</t>
  </si>
  <si>
    <t xml:space="preserve">    2011399</t>
  </si>
  <si>
    <t xml:space="preserve">    其他商贸事务支出</t>
  </si>
  <si>
    <t xml:space="preserve">  20114</t>
  </si>
  <si>
    <t xml:space="preserve">  知识产权事务</t>
  </si>
  <si>
    <t xml:space="preserve">    2011499</t>
  </si>
  <si>
    <t xml:space="preserve">    其他知识产权事务支出</t>
  </si>
  <si>
    <t xml:space="preserve">  20126</t>
  </si>
  <si>
    <t xml:space="preserve">  档案事务</t>
  </si>
  <si>
    <t xml:space="preserve">    2012604</t>
  </si>
  <si>
    <t xml:space="preserve">    档案馆</t>
  </si>
  <si>
    <t xml:space="preserve">  20129</t>
  </si>
  <si>
    <t xml:space="preserve">  群众团体事务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</si>
  <si>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</si>
  <si>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</si>
  <si>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</si>
  <si>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</si>
  <si>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2013105</t>
  </si>
  <si>
    <t xml:space="preserve">    专项业务（党委办公厅（室）及相关机构事务）</t>
  </si>
  <si>
    <t xml:space="preserve">    2013150</t>
  </si>
  <si>
    <t xml:space="preserve">    事业运行（党委办公厅（室）及相关机构事务）</t>
  </si>
  <si>
    <t xml:space="preserve">    2013199</t>
  </si>
  <si>
    <t xml:space="preserve">    其他党委办公厅（室）及相关机构事务支出</t>
  </si>
  <si>
    <t xml:space="preserve">  20132</t>
  </si>
  <si>
    <t xml:space="preserve">  组织事务</t>
  </si>
  <si>
    <t xml:space="preserve">    2013250</t>
  </si>
  <si>
    <t xml:space="preserve">    事业运行（组织事务）</t>
  </si>
  <si>
    <t xml:space="preserve">    2013299</t>
  </si>
  <si>
    <t xml:space="preserve">    其他组织事务支出</t>
  </si>
  <si>
    <t xml:space="preserve">  20133</t>
  </si>
  <si>
    <t xml:space="preserve">  宣传事务</t>
  </si>
  <si>
    <t xml:space="preserve">    2013350</t>
  </si>
  <si>
    <t xml:space="preserve">    事业运行（宣传事务）</t>
  </si>
  <si>
    <t xml:space="preserve">    2013399</t>
  </si>
  <si>
    <t xml:space="preserve">    其他宣传事务支出</t>
  </si>
  <si>
    <t xml:space="preserve">  20134</t>
  </si>
  <si>
    <t xml:space="preserve">  统战事务</t>
  </si>
  <si>
    <t xml:space="preserve">    2013499</t>
  </si>
  <si>
    <t xml:space="preserve">    其他统战事务支出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</si>
  <si>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</si>
  <si>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</si>
  <si>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</si>
  <si>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</si>
  <si>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204</t>
  </si>
  <si>
    <t>公共安全支出</t>
  </si>
  <si>
    <t xml:space="preserve">  20402</t>
  </si>
  <si>
    <t xml:space="preserve">  公安</t>
  </si>
  <si>
    <t xml:space="preserve">    2040212</t>
  </si>
  <si>
    <t xml:space="preserve">    道路交通管理</t>
  </si>
  <si>
    <t>205</t>
  </si>
  <si>
    <t>教育支出</t>
  </si>
  <si>
    <t xml:space="preserve">  20501</t>
  </si>
  <si>
    <t xml:space="preserve">  教育管理事务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</si>
  <si>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</si>
  <si>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</si>
  <si>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</si>
  <si>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</si>
  <si>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</si>
  <si>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</si>
  <si>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</si>
  <si>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</si>
  <si>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</si>
  <si>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</si>
  <si>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</si>
  <si>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</si>
  <si>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</si>
  <si>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</si>
  <si>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</si>
  <si>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</si>
  <si>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</si>
  <si>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</si>
  <si>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20509</t>
  </si>
  <si>
    <t xml:space="preserve">  教育费附加安排的支出</t>
  </si>
  <si>
    <t xml:space="preserve">    2050901</t>
  </si>
  <si>
    <t xml:space="preserve">    农村中小学校舍建设（教育费附加安排的支出）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</si>
  <si>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</si>
  <si>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</si>
  <si>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</si>
  <si>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</si>
  <si>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207</t>
  </si>
  <si>
    <t>文化体育与传媒支出</t>
  </si>
  <si>
    <t>20701</t>
  </si>
  <si>
    <t xml:space="preserve"> 文化</t>
  </si>
  <si>
    <t xml:space="preserve">   2070108</t>
  </si>
  <si>
    <t xml:space="preserve">  文化活动</t>
  </si>
  <si>
    <t xml:space="preserve">   2070109</t>
  </si>
  <si>
    <t xml:space="preserve">  群众文化</t>
  </si>
  <si>
    <t xml:space="preserve">   2070112</t>
  </si>
  <si>
    <t xml:space="preserve">  文化市场管理</t>
  </si>
  <si>
    <t xml:space="preserve">   2070199</t>
  </si>
  <si>
    <t xml:space="preserve">  其他文化支出</t>
  </si>
  <si>
    <t>20702</t>
  </si>
  <si>
    <t xml:space="preserve"> 文物</t>
  </si>
  <si>
    <t xml:space="preserve">   2070204</t>
  </si>
  <si>
    <t xml:space="preserve">  文物保护</t>
  </si>
  <si>
    <t>20703</t>
  </si>
  <si>
    <t xml:space="preserve"> 体育</t>
  </si>
  <si>
    <t xml:space="preserve">  2070305</t>
  </si>
  <si>
    <t xml:space="preserve">  体育竞赛</t>
  </si>
  <si>
    <t xml:space="preserve">  2070308</t>
  </si>
  <si>
    <t xml:space="preserve">  群众体育</t>
  </si>
  <si>
    <t xml:space="preserve">  2070399</t>
  </si>
  <si>
    <t xml:space="preserve">  其他体育支出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</si>
  <si>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</si>
  <si>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</si>
  <si>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</si>
  <si>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</si>
  <si>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2080105</t>
  </si>
  <si>
    <t xml:space="preserve">    劳动保障监察</t>
  </si>
  <si>
    <t xml:space="preserve">  20802</t>
  </si>
  <si>
    <t xml:space="preserve">  民政管理事务</t>
  </si>
  <si>
    <t xml:space="preserve">    2080204</t>
  </si>
  <si>
    <t xml:space="preserve">    拥军优属</t>
  </si>
  <si>
    <t xml:space="preserve">    2080205</t>
  </si>
  <si>
    <t xml:space="preserve">    老龄事务</t>
  </si>
  <si>
    <t xml:space="preserve">    2080207</t>
  </si>
  <si>
    <t xml:space="preserve">    行政区划和地名管理</t>
  </si>
  <si>
    <t xml:space="preserve">    2080208</t>
  </si>
  <si>
    <t xml:space="preserve">    基层政权和社区建设</t>
  </si>
  <si>
    <t xml:space="preserve">    2080299</t>
  </si>
  <si>
    <t xml:space="preserve">    其他民政管理事务支出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</si>
  <si>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</si>
  <si>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</si>
  <si>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</si>
  <si>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</si>
  <si>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2080805</t>
  </si>
  <si>
    <t xml:space="preserve">    义务兵优待</t>
  </si>
  <si>
    <t xml:space="preserve">    2080899</t>
  </si>
  <si>
    <t xml:space="preserve">    其他优抚支出</t>
  </si>
  <si>
    <t xml:space="preserve">  20809</t>
  </si>
  <si>
    <t xml:space="preserve">  退役安置</t>
  </si>
  <si>
    <t xml:space="preserve">    2080901</t>
  </si>
  <si>
    <t xml:space="preserve">    退役士兵安置</t>
  </si>
  <si>
    <t xml:space="preserve">    2080904</t>
  </si>
  <si>
    <t xml:space="preserve">    退役士兵管理教育</t>
  </si>
  <si>
    <t xml:space="preserve">    2080999</t>
  </si>
  <si>
    <t xml:space="preserve">    其他退役安置支出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</si>
  <si>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</si>
  <si>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</si>
  <si>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</si>
  <si>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</si>
  <si>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</si>
  <si>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</si>
  <si>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  2081004</t>
  </si>
  <si>
    <t xml:space="preserve">    殡葬</t>
  </si>
  <si>
    <t xml:space="preserve">    2081005</t>
  </si>
  <si>
    <t xml:space="preserve">    社会福利事业单位</t>
  </si>
  <si>
    <t xml:space="preserve">    2081099</t>
  </si>
  <si>
    <t xml:space="preserve">    其他社会福利支出</t>
  </si>
  <si>
    <t xml:space="preserve">  20811</t>
  </si>
  <si>
    <t xml:space="preserve">  残疾人事业</t>
  </si>
  <si>
    <t xml:space="preserve">    2081104</t>
  </si>
  <si>
    <t xml:space="preserve">    残疾人康复</t>
  </si>
  <si>
    <t xml:space="preserve">    2081105</t>
  </si>
  <si>
    <t xml:space="preserve">    残疾人就业和扶贫</t>
  </si>
  <si>
    <t xml:space="preserve">    2081106</t>
  </si>
  <si>
    <t xml:space="preserve">    残疾人体育</t>
  </si>
  <si>
    <t xml:space="preserve">    2081107</t>
  </si>
  <si>
    <t xml:space="preserve">    残疾人生活和护理补贴</t>
  </si>
  <si>
    <t xml:space="preserve">    2081199</t>
  </si>
  <si>
    <t xml:space="preserve">    其他残疾人事业支出</t>
  </si>
  <si>
    <t xml:space="preserve">  20815</t>
  </si>
  <si>
    <t xml:space="preserve">  自然灾害生活救助</t>
  </si>
  <si>
    <t xml:space="preserve">    2081502</t>
  </si>
  <si>
    <t xml:space="preserve">    地方自然灾害生活补助</t>
  </si>
  <si>
    <t>20816</t>
  </si>
  <si>
    <t xml:space="preserve"> 红十字事业</t>
  </si>
  <si>
    <t xml:space="preserve">   2081699</t>
  </si>
  <si>
    <t xml:space="preserve">  其他红十字事业支出</t>
  </si>
  <si>
    <t>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</si>
  <si>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</si>
  <si>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</si>
  <si>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</si>
  <si>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</si>
  <si>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</si>
  <si>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 xml:space="preserve">  20820</t>
  </si>
  <si>
    <t xml:space="preserve">  临时救助</t>
  </si>
  <si>
    <t xml:space="preserve">    2082001</t>
  </si>
  <si>
    <t xml:space="preserve">    临时救助支出</t>
  </si>
  <si>
    <t xml:space="preserve">    2082002</t>
  </si>
  <si>
    <t xml:space="preserve">    流浪乞讨人员救助支出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</si>
  <si>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</si>
  <si>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</si>
  <si>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</si>
  <si>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</si>
  <si>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20825</t>
  </si>
  <si>
    <t xml:space="preserve">  其他生活救助</t>
  </si>
  <si>
    <t xml:space="preserve">    2082502</t>
  </si>
  <si>
    <t xml:space="preserve">    其他农村生活救助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</si>
  <si>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</si>
  <si>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</si>
  <si>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</si>
  <si>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</si>
  <si>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</si>
  <si>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医疗卫生计划生育支出</t>
  </si>
  <si>
    <t xml:space="preserve">  21001</t>
  </si>
  <si>
    <t xml:space="preserve">  医疗卫生管理事务</t>
  </si>
  <si>
    <t xml:space="preserve">    2100199</t>
  </si>
  <si>
    <t xml:space="preserve">    其他医疗卫生管理事务支出</t>
  </si>
  <si>
    <t xml:space="preserve">  21003</t>
  </si>
  <si>
    <t xml:space="preserve"> 基层医疗卫生机构</t>
  </si>
  <si>
    <t xml:space="preserve">    2100301</t>
  </si>
  <si>
    <t xml:space="preserve">  城市社区卫生机构</t>
  </si>
  <si>
    <t xml:space="preserve">    2100302</t>
  </si>
  <si>
    <t xml:space="preserve">  乡镇卫生院</t>
  </si>
  <si>
    <t xml:space="preserve">    2100399</t>
  </si>
  <si>
    <t xml:space="preserve">   其他基层医疗卫生机构支出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</si>
  <si>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</si>
  <si>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</si>
  <si>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</si>
  <si>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</si>
  <si>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</si>
  <si>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</si>
  <si>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2100403</t>
  </si>
  <si>
    <t xml:space="preserve">    妇幼保健机构</t>
  </si>
  <si>
    <t xml:space="preserve">    2100404</t>
  </si>
  <si>
    <t xml:space="preserve">    精神卫生机构</t>
  </si>
  <si>
    <t xml:space="preserve">    2100405</t>
  </si>
  <si>
    <t xml:space="preserve">    应急救治机构</t>
  </si>
  <si>
    <t xml:space="preserve">    2100409</t>
  </si>
  <si>
    <t xml:space="preserve">    重大公共卫生专项</t>
  </si>
  <si>
    <t xml:space="preserve">    2100410</t>
  </si>
  <si>
    <t xml:space="preserve">    突发公共卫生事件应急处理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</si>
  <si>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</si>
  <si>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</si>
  <si>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</si>
  <si>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</si>
  <si>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</si>
  <si>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</si>
  <si>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  2100717</t>
  </si>
  <si>
    <t xml:space="preserve">    计划生育服务</t>
  </si>
  <si>
    <t xml:space="preserve">    2100799</t>
  </si>
  <si>
    <t xml:space="preserve">    其他计划生育事务支出</t>
  </si>
  <si>
    <t xml:space="preserve">  21010</t>
  </si>
  <si>
    <t xml:space="preserve">  食品和药品监督管理事务</t>
  </si>
  <si>
    <t xml:space="preserve">    2101012</t>
  </si>
  <si>
    <t xml:space="preserve">    药品事务</t>
  </si>
  <si>
    <t xml:space="preserve">    2101016</t>
  </si>
  <si>
    <t xml:space="preserve">    食品安全事务</t>
  </si>
  <si>
    <t xml:space="preserve">    2101050</t>
  </si>
  <si>
    <t xml:space="preserve">    事业运行（食品和药品监督管理事务）</t>
  </si>
  <si>
    <t xml:space="preserve">    2101099</t>
  </si>
  <si>
    <t xml:space="preserve">    其他食品和药品监督管理事务支出</t>
  </si>
  <si>
    <t xml:space="preserve">  21012</t>
  </si>
  <si>
    <t>财政对基本医疗保险基金的补助</t>
  </si>
  <si>
    <t xml:space="preserve">    2101203</t>
  </si>
  <si>
    <t xml:space="preserve"> 财政对新型农村合作医疗基金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</si>
  <si>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</si>
  <si>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</si>
  <si>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</si>
  <si>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</si>
  <si>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21014</t>
  </si>
  <si>
    <t xml:space="preserve">  优抚对象医疗</t>
  </si>
  <si>
    <t xml:space="preserve">    2101401</t>
  </si>
  <si>
    <t xml:space="preserve">    优抚对象医疗救助</t>
  </si>
  <si>
    <t xml:space="preserve">  21099</t>
  </si>
  <si>
    <t xml:space="preserve">  其他医疗卫生与计划生育支出</t>
  </si>
  <si>
    <t xml:space="preserve">    2109901</t>
  </si>
  <si>
    <t xml:space="preserve">    其他医疗卫生支出</t>
  </si>
  <si>
    <t>211</t>
  </si>
  <si>
    <t>节能环保支出</t>
  </si>
  <si>
    <t xml:space="preserve">  21101</t>
  </si>
  <si>
    <t xml:space="preserve">  环境保护管理事务</t>
  </si>
  <si>
    <t xml:space="preserve">    2110104</t>
  </si>
  <si>
    <t xml:space="preserve">    环境保护宣传</t>
  </si>
  <si>
    <t xml:space="preserve">    2110199</t>
  </si>
  <si>
    <t xml:space="preserve">    其他环境保护管理事务支出</t>
  </si>
  <si>
    <t xml:space="preserve">  21102</t>
  </si>
  <si>
    <t xml:space="preserve">  环境监测与监察</t>
  </si>
  <si>
    <t xml:space="preserve">    2110299</t>
  </si>
  <si>
    <t xml:space="preserve">    其他环境监测与监察支出</t>
  </si>
  <si>
    <t xml:space="preserve">  21103</t>
  </si>
  <si>
    <t xml:space="preserve">  污染防治</t>
  </si>
  <si>
    <t xml:space="preserve">    2110301</t>
  </si>
  <si>
    <t xml:space="preserve">    大气</t>
  </si>
  <si>
    <t xml:space="preserve">  21111</t>
  </si>
  <si>
    <t xml:space="preserve">  污染减排</t>
  </si>
  <si>
    <t xml:space="preserve">    2111102</t>
  </si>
  <si>
    <t xml:space="preserve">    环境执法监察</t>
  </si>
  <si>
    <t xml:space="preserve">  21199</t>
  </si>
  <si>
    <t xml:space="preserve">  其他节能环保支出</t>
  </si>
  <si>
    <t xml:space="preserve">    2119901</t>
  </si>
  <si>
    <t xml:space="preserve">    其他节能环保支出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</si>
  <si>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</si>
  <si>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</si>
  <si>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</si>
  <si>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</si>
  <si>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</si>
  <si>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</si>
  <si>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2120104</t>
  </si>
  <si>
    <t xml:space="preserve">    城管执法</t>
  </si>
  <si>
    <t xml:space="preserve">    2120107</t>
  </si>
  <si>
    <t xml:space="preserve">    市政公用行业市场监管</t>
  </si>
  <si>
    <t xml:space="preserve">    2120199</t>
  </si>
  <si>
    <t xml:space="preserve">    其他城乡社区管理事务支出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</si>
  <si>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</si>
  <si>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</si>
  <si>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</si>
  <si>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</si>
  <si>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</si>
  <si>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</si>
  <si>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</si>
  <si>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</si>
  <si>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</si>
  <si>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</si>
  <si>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</si>
  <si>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</si>
  <si>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213</t>
  </si>
  <si>
    <t>农林水支出</t>
  </si>
  <si>
    <t xml:space="preserve">  21301</t>
  </si>
  <si>
    <t xml:space="preserve">  农业（农林水支出）</t>
  </si>
  <si>
    <t xml:space="preserve">    2130104</t>
  </si>
  <si>
    <t xml:space="preserve">    事业运行（农业）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</si>
  <si>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</si>
  <si>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</si>
  <si>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</si>
  <si>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</si>
  <si>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</si>
  <si>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</si>
  <si>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2130111</t>
  </si>
  <si>
    <t xml:space="preserve">    统计监测与信息服务</t>
  </si>
  <si>
    <t xml:space="preserve">    2130112</t>
  </si>
  <si>
    <t xml:space="preserve">    农业行业业务管理</t>
  </si>
  <si>
    <t xml:space="preserve">    2130119</t>
  </si>
  <si>
    <t xml:space="preserve">    防灾救灾</t>
  </si>
  <si>
    <t xml:space="preserve">    2130122</t>
  </si>
  <si>
    <t xml:space="preserve">    农业生产支持补贴</t>
  </si>
  <si>
    <t xml:space="preserve">    2130126</t>
  </si>
  <si>
    <t xml:space="preserve">    农村公益事业</t>
  </si>
  <si>
    <t xml:space="preserve">    2130152</t>
  </si>
  <si>
    <t xml:space="preserve">    对高校毕业生到基层任职补助</t>
  </si>
  <si>
    <t xml:space="preserve">    2130199</t>
  </si>
  <si>
    <t xml:space="preserve">    其他农业支出</t>
  </si>
  <si>
    <t xml:space="preserve">  21302</t>
  </si>
  <si>
    <t xml:space="preserve">  林业</t>
  </si>
  <si>
    <t xml:space="preserve">    2130211</t>
  </si>
  <si>
    <t xml:space="preserve">    动植物保护</t>
  </si>
  <si>
    <t xml:space="preserve">    2130299</t>
  </si>
  <si>
    <t xml:space="preserve">    其他林业支出</t>
  </si>
  <si>
    <t xml:space="preserve">  21303</t>
  </si>
  <si>
    <t xml:space="preserve">  水利</t>
  </si>
  <si>
    <t xml:space="preserve">    2130304</t>
  </si>
  <si>
    <t xml:space="preserve">    水利行业业务管理</t>
  </si>
  <si>
    <t xml:space="preserve">    2130305</t>
  </si>
  <si>
    <t xml:space="preserve">    水利工程建设（水利）</t>
  </si>
  <si>
    <t xml:space="preserve">    2130314</t>
  </si>
  <si>
    <t xml:space="preserve">    防汛</t>
  </si>
  <si>
    <t xml:space="preserve">    2130316</t>
  </si>
  <si>
    <t xml:space="preserve">    农田水利</t>
  </si>
  <si>
    <t xml:space="preserve">    2130331</t>
  </si>
  <si>
    <t xml:space="preserve">    水资源费安排的支出</t>
  </si>
  <si>
    <t xml:space="preserve">    2130335</t>
  </si>
  <si>
    <t xml:space="preserve">    农村人畜饮水</t>
  </si>
  <si>
    <t xml:space="preserve">    2130399</t>
  </si>
  <si>
    <t xml:space="preserve">    其他水利支出</t>
  </si>
  <si>
    <t xml:space="preserve">  21305</t>
  </si>
  <si>
    <t xml:space="preserve">  扶贫</t>
  </si>
  <si>
    <t xml:space="preserve">    2130599</t>
  </si>
  <si>
    <t xml:space="preserve">    其他扶贫支出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</si>
  <si>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</si>
  <si>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</si>
  <si>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</si>
  <si>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</si>
  <si>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214</t>
  </si>
  <si>
    <t>交通运输支出</t>
  </si>
  <si>
    <t xml:space="preserve">  21499</t>
  </si>
  <si>
    <t xml:space="preserve">  其他交通运输支出</t>
  </si>
  <si>
    <t xml:space="preserve">    2149999</t>
  </si>
  <si>
    <t xml:space="preserve">    其他交通运输支出</t>
  </si>
  <si>
    <t>215</t>
  </si>
  <si>
    <t>资源勘探信息等支出</t>
  </si>
  <si>
    <t xml:space="preserve">  21506</t>
  </si>
  <si>
    <t xml:space="preserve">  安全生产监管</t>
  </si>
  <si>
    <t xml:space="preserve">    2150605</t>
  </si>
  <si>
    <t xml:space="preserve">    安全监管监察专项</t>
  </si>
  <si>
    <t xml:space="preserve">    2150606</t>
  </si>
  <si>
    <t xml:space="preserve">    应急救援支出</t>
  </si>
  <si>
    <t xml:space="preserve">    2150699</t>
  </si>
  <si>
    <t xml:space="preserve">    其他安全生产监管支出</t>
  </si>
  <si>
    <t>216</t>
  </si>
  <si>
    <t>商业服务业等支出</t>
  </si>
  <si>
    <t>21605</t>
  </si>
  <si>
    <t xml:space="preserve"> 旅游业管理与服务支出</t>
  </si>
  <si>
    <t xml:space="preserve">  2160504</t>
  </si>
  <si>
    <t xml:space="preserve">  旅游宣传</t>
  </si>
  <si>
    <t xml:space="preserve">  2160505</t>
  </si>
  <si>
    <t xml:space="preserve">  旅游行业业务管理</t>
  </si>
  <si>
    <t>21699</t>
  </si>
  <si>
    <t xml:space="preserve">  其他商业服务业等支出</t>
  </si>
  <si>
    <t xml:space="preserve">    2169999</t>
  </si>
  <si>
    <t xml:space="preserve">    其他商业服务业等支出</t>
  </si>
  <si>
    <t>217</t>
  </si>
  <si>
    <t>金融支出</t>
  </si>
  <si>
    <t>21701</t>
  </si>
  <si>
    <t xml:space="preserve">  金融部门行政支出</t>
  </si>
  <si>
    <t xml:space="preserve">    2170150</t>
  </si>
  <si>
    <t xml:space="preserve">    事业运行（金融部门行政支出）</t>
  </si>
  <si>
    <t>21799</t>
  </si>
  <si>
    <t xml:space="preserve">  其他金融支出</t>
  </si>
  <si>
    <t xml:space="preserve">    2179901</t>
  </si>
  <si>
    <t xml:space="preserve">    其他金融支出</t>
  </si>
  <si>
    <t>220</t>
  </si>
  <si>
    <t>国土海洋气象等支出</t>
  </si>
  <si>
    <t>22001</t>
  </si>
  <si>
    <t xml:space="preserve">  国土资源事务</t>
  </si>
  <si>
    <t xml:space="preserve">    2200104</t>
  </si>
  <si>
    <t xml:space="preserve">    国土资源规划及管理</t>
  </si>
  <si>
    <t xml:space="preserve">    2200105</t>
  </si>
  <si>
    <t xml:space="preserve">    土地资源调查</t>
  </si>
  <si>
    <t xml:space="preserve">    2200106</t>
  </si>
  <si>
    <t xml:space="preserve">    土地资源利用与保护</t>
  </si>
  <si>
    <t xml:space="preserve">    2200107</t>
  </si>
  <si>
    <t xml:space="preserve">    国土资源社会公益服务</t>
  </si>
  <si>
    <t xml:space="preserve">    2200150</t>
  </si>
  <si>
    <t xml:space="preserve">    事业运行（国土资源事务）</t>
  </si>
  <si>
    <t>22004</t>
  </si>
  <si>
    <t xml:space="preserve">  地震事务</t>
  </si>
  <si>
    <t xml:space="preserve">    2200407</t>
  </si>
  <si>
    <t xml:space="preserve">    地震应急救援</t>
  </si>
  <si>
    <t xml:space="preserve">    2200499</t>
  </si>
  <si>
    <t xml:space="preserve">    其他地震事务支出</t>
  </si>
  <si>
    <t>231</t>
  </si>
  <si>
    <t>债务还本支出</t>
  </si>
  <si>
    <t>23103</t>
  </si>
  <si>
    <t xml:space="preserve">  地方政府一般债务还本支出</t>
  </si>
  <si>
    <t xml:space="preserve">    2310301</t>
  </si>
  <si>
    <t xml:space="preserve">    地方政府一般债券还本支出</t>
  </si>
  <si>
    <t>232</t>
  </si>
  <si>
    <t>债务付息支出</t>
  </si>
  <si>
    <t>23203</t>
  </si>
  <si>
    <t xml:space="preserve">  地方政府一般债务付息支出</t>
  </si>
  <si>
    <t xml:space="preserve">    2320301</t>
  </si>
  <si>
    <t xml:space="preserve">    地方政府一般债券付息支出</t>
  </si>
  <si>
    <t xml:space="preserve">    2320304</t>
  </si>
  <si>
    <t xml:space="preserve">    地方政府其他一般债务付息支出</t>
  </si>
  <si>
    <t>233</t>
  </si>
  <si>
    <t>债务发行费用支出</t>
  </si>
  <si>
    <t xml:space="preserve">  23303</t>
  </si>
  <si>
    <t xml:space="preserve">  地方政府一般债务发行费用支出</t>
  </si>
  <si>
    <t xml:space="preserve">    </t>
  </si>
  <si>
    <t xml:space="preserve">    地方政府一般债务发行费用支出</t>
  </si>
  <si>
    <t>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</si>
  <si>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</si>
  <si>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</si>
  <si>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</si>
  <si>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</si>
  <si>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</si>
  <si>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</si>
  <si>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</si>
  <si>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</si>
  <si>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</si>
  <si>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</si>
  <si>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</si>
  <si>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</si>
  <si>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</si>
  <si>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</si>
  <si>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</si>
  <si>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</si>
  <si>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</si>
  <si>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</si>
  <si>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</si>
  <si>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</si>
  <si>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</si>
  <si>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</si>
  <si>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</si>
  <si>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</si>
  <si>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</si>
  <si>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</si>
  <si>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</si>
  <si>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</si>
  <si>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</si>
  <si>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</si>
  <si>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</si>
  <si>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</si>
  <si>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</si>
  <si>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</si>
  <si>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</si>
  <si>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</si>
  <si>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</si>
  <si>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</si>
  <si>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</si>
  <si>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</si>
  <si>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</si>
  <si>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</si>
  <si>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</si>
  <si>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</si>
  <si>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</si>
  <si>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</si>
  <si>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</si>
  <si>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</si>
  <si>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</si>
  <si>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</si>
  <si>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</si>
  <si>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</si>
  <si>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</si>
  <si>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</si>
  <si>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</si>
  <si>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</si>
  <si>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</si>
  <si>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</si>
  <si>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</si>
  <si>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</si>
  <si>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</si>
  <si>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</si>
  <si>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</si>
  <si>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</si>
  <si>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</si>
  <si>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</si>
  <si>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</si>
  <si>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</si>
  <si>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</si>
  <si>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</si>
  <si>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</si>
  <si>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</si>
  <si>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</si>
  <si>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</si>
  <si>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</si>
  <si>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</si>
  <si>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</si>
  <si>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</si>
  <si>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</si>
  <si>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</si>
  <si>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</si>
  <si>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</si>
  <si>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</si>
  <si>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</si>
  <si>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</si>
  <si>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</si>
  <si>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</si>
  <si>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</si>
  <si>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30311</t>
  </si>
  <si>
    <t xml:space="preserve">  住房公积金</t>
  </si>
  <si>
    <t xml:space="preserve">  30313</t>
  </si>
  <si>
    <t xml:space="preserve">  购房补贴</t>
  </si>
  <si>
    <t xml:space="preserve">  30399</t>
  </si>
  <si>
    <t xml:space="preserve">  其他对个人和家庭的补助支出</t>
  </si>
  <si>
    <t>304</t>
  </si>
  <si>
    <t>对企事业单位的补贴</t>
  </si>
  <si>
    <t xml:space="preserve">  30401</t>
  </si>
  <si>
    <t xml:space="preserve">  企业政策性补贴</t>
  </si>
  <si>
    <t xml:space="preserve">  30402</t>
  </si>
  <si>
    <t xml:space="preserve">  事业单位补贴</t>
  </si>
  <si>
    <t xml:space="preserve">  30499</t>
  </si>
  <si>
    <t xml:space="preserve">  其他对企事业单位的补贴支出</t>
  </si>
  <si>
    <t>305</t>
  </si>
  <si>
    <t>转移性支出</t>
  </si>
  <si>
    <t xml:space="preserve">  30501</t>
  </si>
  <si>
    <t xml:space="preserve">  不同级政府间转移性支出</t>
  </si>
  <si>
    <t>307</t>
  </si>
  <si>
    <t>债务利息支出</t>
  </si>
  <si>
    <t xml:space="preserve">  30701</t>
  </si>
  <si>
    <t xml:space="preserve">  国内债务付息</t>
  </si>
  <si>
    <t>308</t>
  </si>
  <si>
    <t xml:space="preserve">  30801</t>
  </si>
  <si>
    <t xml:space="preserve">  国内债务还本</t>
  </si>
  <si>
    <t>310</t>
  </si>
  <si>
    <t>其他资本性支出（类）</t>
  </si>
  <si>
    <t xml:space="preserve">  31001</t>
  </si>
  <si>
    <t xml:space="preserve">  房屋建筑物购建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</si>
  <si>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</si>
  <si>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</si>
  <si>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</si>
  <si>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</si>
  <si>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31005</t>
  </si>
  <si>
    <t xml:space="preserve">  基础设施建设</t>
  </si>
  <si>
    <t xml:space="preserve">  31006</t>
  </si>
  <si>
    <t xml:space="preserve">  大型修缮</t>
  </si>
  <si>
    <t xml:space="preserve">  31007</t>
  </si>
  <si>
    <t xml:space="preserve">  信息网络及软件购置更新</t>
  </si>
  <si>
    <t xml:space="preserve">  31008</t>
  </si>
  <si>
    <t xml:space="preserve">  物资储备</t>
  </si>
  <si>
    <t xml:space="preserve">  31009</t>
  </si>
  <si>
    <t xml:space="preserve">  土地补偿</t>
  </si>
  <si>
    <t xml:space="preserve">  31019</t>
  </si>
  <si>
    <t xml:space="preserve">  其他交通工具购置</t>
  </si>
  <si>
    <t xml:space="preserve">  31099</t>
  </si>
  <si>
    <t xml:space="preserve">  其他资本性支出</t>
  </si>
  <si>
    <t>399</t>
  </si>
  <si>
    <t>其他支出（类）</t>
  </si>
  <si>
    <t xml:space="preserve">  39999</t>
  </si>
  <si>
    <t xml:space="preserve">  其他支出</t>
  </si>
  <si>
    <t>部门综合预算一般公共预算基本支出明细表（按功能科目分）</t>
  </si>
  <si>
    <t xml:space="preserve">  20819</t>
  </si>
  <si>
    <t xml:space="preserve">  21699</t>
  </si>
  <si>
    <t xml:space="preserve">  21701</t>
  </si>
  <si>
    <t xml:space="preserve">  21799</t>
  </si>
  <si>
    <t xml:space="preserve">  22001</t>
  </si>
  <si>
    <t xml:space="preserve">  22004</t>
  </si>
  <si>
    <t>227</t>
  </si>
  <si>
    <t>预备费</t>
  </si>
  <si>
    <t xml:space="preserve">  227</t>
  </si>
  <si>
    <t xml:space="preserve">  预备费</t>
  </si>
  <si>
    <t xml:space="preserve">    预备费</t>
  </si>
  <si>
    <t>229</t>
  </si>
  <si>
    <t>其他支出</t>
  </si>
  <si>
    <t xml:space="preserve">  22999</t>
  </si>
  <si>
    <t xml:space="preserve">    2299901</t>
  </si>
  <si>
    <t xml:space="preserve">    其他支出</t>
  </si>
  <si>
    <t xml:space="preserve">  23103</t>
  </si>
  <si>
    <t xml:space="preserve">  23203</t>
  </si>
  <si>
    <t>部门综合预算一般公共预算基本支出明细表（按经济分类科目分）</t>
  </si>
  <si>
    <t>部门综合预算一般公共预算拨款“三公”经费及会议费、培训费支出预算表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</si>
  <si>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</si>
  <si>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</si>
  <si>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</si>
  <si>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</si>
  <si>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</si>
  <si>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</si>
  <si>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</si>
  <si>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</si>
  <si>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 xml:space="preserve">  计卫文体局--本级</t>
  </si>
  <si>
    <t>部门综合预算政府性基金收支表</t>
  </si>
  <si>
    <t>一、政府性基金拨款</t>
  </si>
  <si>
    <t>一、一般公共服务支出</t>
  </si>
  <si>
    <t>一、人员经费和公用经费支出</t>
  </si>
  <si>
    <t>二、外交支出</t>
  </si>
  <si>
    <t xml:space="preserve">    工资福利支出</t>
  </si>
  <si>
    <t>三、国防支出</t>
  </si>
  <si>
    <t xml:space="preserve">    商品和服务支出</t>
  </si>
  <si>
    <t>四、公共安全支出</t>
  </si>
  <si>
    <t xml:space="preserve">    对个人和家庭的补助</t>
  </si>
  <si>
    <t>五、教育支出</t>
  </si>
  <si>
    <t xml:space="preserve">    其他资本性支出</t>
  </si>
  <si>
    <t>六、科学技术支出</t>
  </si>
  <si>
    <t>二、专项业务经费支出</t>
  </si>
  <si>
    <t>七、文化体育与传媒支出</t>
  </si>
  <si>
    <t>八、社会保障和就业支出</t>
  </si>
  <si>
    <t>九、社会保障基金支出</t>
  </si>
  <si>
    <t>十、医疗卫生计划生育支出</t>
  </si>
  <si>
    <t xml:space="preserve">    对企事业单位的补助</t>
  </si>
  <si>
    <t>十一、节能环保支出</t>
  </si>
  <si>
    <t xml:space="preserve">    转移性支出</t>
  </si>
  <si>
    <t>十二、城乡社区支出</t>
  </si>
  <si>
    <t xml:space="preserve">    债务利息支出</t>
  </si>
  <si>
    <t>十三、农林水支出</t>
  </si>
  <si>
    <t xml:space="preserve">    债务还本支出</t>
  </si>
  <si>
    <t>十四、交通运输支出</t>
  </si>
  <si>
    <t xml:space="preserve">    基本建设支出</t>
  </si>
  <si>
    <t>十五、资源勘探信息等支出</t>
  </si>
  <si>
    <t>十六、商业服务业等支出</t>
  </si>
  <si>
    <t>十七、金融支出</t>
  </si>
  <si>
    <t>三、上缴上级支出</t>
  </si>
  <si>
    <t>十八、援助其他地区支出</t>
  </si>
  <si>
    <t>四、事业单位经营支出</t>
  </si>
  <si>
    <t>十九、国土海洋气象等支出</t>
  </si>
  <si>
    <t>五、对附属单位补助支出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</si>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</sst>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49"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11" fillId="4" borderId="2" applyNumberFormat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42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2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2" fillId="11" borderId="0" applyNumberFormat="0" applyBorder="0" applyAlignment="0" applyProtection="0"/>
    <xf numFmtId="0" fontId="35" fillId="0" borderId="6" applyNumberFormat="0" applyFill="0" applyAlignment="0" applyProtection="0"/>
    <xf numFmtId="0" fontId="32" fillId="12" borderId="0" applyNumberFormat="0" applyBorder="0" applyAlignment="0" applyProtection="0"/>
    <xf numFmtId="0" fontId="41" fillId="13" borderId="7" applyNumberFormat="0" applyAlignment="0" applyProtection="0"/>
    <xf numFmtId="0" fontId="42" fillId="13" borderId="1" applyNumberFormat="0" applyAlignment="0" applyProtection="0"/>
    <xf numFmtId="0" fontId="43" fillId="14" borderId="8" applyNumberFormat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29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>
      <alignment vertical="center"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" fillId="0" borderId="17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3" fontId="5" fillId="0" borderId="12" xfId="0" applyNumberFormat="1" applyFont="1" applyFill="1" applyBorder="1" applyAlignment="1" applyProtection="1">
      <alignment horizontal="right" vertical="center" wrapText="1"/>
      <protection/>
    </xf>
    <xf numFmtId="43" fontId="5" fillId="0" borderId="16" xfId="0" applyNumberFormat="1" applyFont="1" applyFill="1" applyBorder="1" applyAlignment="1" applyProtection="1">
      <alignment vertical="center" wrapText="1"/>
      <protection/>
    </xf>
    <xf numFmtId="43" fontId="5" fillId="0" borderId="15" xfId="0" applyNumberFormat="1" applyFont="1" applyFill="1" applyBorder="1" applyAlignment="1" applyProtection="1">
      <alignment vertical="center" wrapText="1"/>
      <protection/>
    </xf>
    <xf numFmtId="43" fontId="5" fillId="0" borderId="14" xfId="0" applyNumberFormat="1" applyFont="1" applyFill="1" applyBorder="1" applyAlignment="1" applyProtection="1">
      <alignment vertical="center" wrapText="1"/>
      <protection/>
    </xf>
    <xf numFmtId="43" fontId="5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6" fontId="5" fillId="0" borderId="15" xfId="0" applyNumberFormat="1" applyFont="1" applyFill="1" applyBorder="1" applyAlignment="1" applyProtection="1">
      <alignment vertical="center"/>
      <protection/>
    </xf>
    <xf numFmtId="43" fontId="5" fillId="0" borderId="12" xfId="0" applyNumberFormat="1" applyFont="1" applyFill="1" applyBorder="1" applyAlignment="1" applyProtection="1">
      <alignment vertical="center"/>
      <protection/>
    </xf>
    <xf numFmtId="0" fontId="48" fillId="0" borderId="0" xfId="0" applyFont="1" applyFill="1" applyAlignment="1">
      <alignment/>
    </xf>
    <xf numFmtId="49" fontId="5" fillId="0" borderId="1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>
      <alignment vertical="center"/>
    </xf>
    <xf numFmtId="4" fontId="5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vertical="center"/>
      <protection/>
    </xf>
    <xf numFmtId="4" fontId="5" fillId="0" borderId="17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2" fontId="5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2" fontId="4" fillId="0" borderId="12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3" fontId="5" fillId="0" borderId="15" xfId="0" applyNumberFormat="1" applyFont="1" applyFill="1" applyBorder="1" applyAlignment="1" applyProtection="1">
      <alignment vertical="center"/>
      <protection/>
    </xf>
    <xf numFmtId="43" fontId="5" fillId="0" borderId="14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 vertical="center"/>
      <protection/>
    </xf>
    <xf numFmtId="177" fontId="1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Continuous" vertical="center"/>
    </xf>
    <xf numFmtId="177" fontId="3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0" fontId="5" fillId="0" borderId="12" xfId="0" applyFont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7">
      <selection activeCell="N5" sqref="N5"/>
    </sheetView>
  </sheetViews>
  <sheetFormatPr defaultColWidth="9" defaultRowHeight="11.25"/>
  <cols>
    <col min="1" max="8" width="9" style="120" customWidth="1"/>
    <col min="9" max="9" width="20" style="120" customWidth="1"/>
    <col min="10" max="16384" width="9" style="120" customWidth="1"/>
  </cols>
  <sheetData>
    <row r="1" ht="18.75" customHeight="1">
      <c r="A1" s="121"/>
    </row>
    <row r="2" spans="1:9" ht="30" customHeight="1">
      <c r="A2" s="122" t="s">
        <v>0</v>
      </c>
      <c r="B2" s="122"/>
      <c r="C2" s="122"/>
      <c r="D2" s="122"/>
      <c r="E2" s="122"/>
      <c r="F2" s="122"/>
      <c r="G2" s="122"/>
      <c r="H2" s="122"/>
      <c r="I2" s="122"/>
    </row>
    <row r="3" spans="1:9" ht="62.25" customHeight="1">
      <c r="A3" s="123" t="s">
        <v>1</v>
      </c>
      <c r="B3" s="124"/>
      <c r="C3" s="124"/>
      <c r="D3" s="124"/>
      <c r="E3" s="124"/>
      <c r="F3" s="124"/>
      <c r="G3" s="124"/>
      <c r="H3" s="124"/>
      <c r="I3" s="125"/>
    </row>
    <row r="4" spans="1:9" ht="62.25" customHeight="1">
      <c r="A4" s="123" t="s">
        <v>2</v>
      </c>
      <c r="B4" s="124"/>
      <c r="C4" s="124"/>
      <c r="D4" s="124"/>
      <c r="E4" s="124"/>
      <c r="F4" s="124"/>
      <c r="G4" s="124"/>
      <c r="H4" s="124"/>
      <c r="I4" s="125"/>
    </row>
    <row r="5" spans="1:9" ht="62.25" customHeight="1">
      <c r="A5" s="123" t="s">
        <v>3</v>
      </c>
      <c r="B5" s="124"/>
      <c r="C5" s="124"/>
      <c r="D5" s="124"/>
      <c r="E5" s="124"/>
      <c r="F5" s="124"/>
      <c r="G5" s="124"/>
      <c r="H5" s="124"/>
      <c r="I5" s="125"/>
    </row>
    <row r="6" spans="1:9" ht="62.25" customHeight="1">
      <c r="A6" s="123" t="s">
        <v>4</v>
      </c>
      <c r="B6" s="124"/>
      <c r="C6" s="124"/>
      <c r="D6" s="124"/>
      <c r="E6" s="124"/>
      <c r="F6" s="124"/>
      <c r="G6" s="124"/>
      <c r="H6" s="124"/>
      <c r="I6" s="125"/>
    </row>
    <row r="7" spans="1:9" ht="62.25" customHeight="1">
      <c r="A7" s="123" t="s">
        <v>5</v>
      </c>
      <c r="B7" s="124"/>
      <c r="C7" s="124"/>
      <c r="D7" s="124"/>
      <c r="E7" s="124"/>
      <c r="F7" s="124"/>
      <c r="G7" s="124"/>
      <c r="H7" s="124"/>
      <c r="I7" s="125"/>
    </row>
    <row r="8" spans="1:9" ht="62.25" customHeight="1">
      <c r="A8" s="123" t="s">
        <v>6</v>
      </c>
      <c r="B8" s="124"/>
      <c r="C8" s="124"/>
      <c r="D8" s="124"/>
      <c r="E8" s="124"/>
      <c r="F8" s="124"/>
      <c r="G8" s="124"/>
      <c r="H8" s="124"/>
      <c r="I8" s="125"/>
    </row>
    <row r="9" spans="1:9" ht="62.25" customHeight="1">
      <c r="A9" s="123" t="s">
        <v>7</v>
      </c>
      <c r="B9" s="124"/>
      <c r="C9" s="124"/>
      <c r="D9" s="124"/>
      <c r="E9" s="124"/>
      <c r="F9" s="124"/>
      <c r="G9" s="124"/>
      <c r="H9" s="124"/>
      <c r="I9" s="125"/>
    </row>
    <row r="10" spans="1:9" ht="62.25" customHeight="1">
      <c r="A10" s="123" t="s">
        <v>8</v>
      </c>
      <c r="B10" s="124"/>
      <c r="C10" s="124"/>
      <c r="D10" s="124"/>
      <c r="E10" s="124"/>
      <c r="F10" s="124"/>
      <c r="G10" s="124"/>
      <c r="H10" s="124"/>
      <c r="I10" s="125"/>
    </row>
    <row r="11" spans="1:9" ht="62.25" customHeight="1">
      <c r="A11" s="123" t="s">
        <v>9</v>
      </c>
      <c r="B11" s="124"/>
      <c r="C11" s="124"/>
      <c r="D11" s="124"/>
      <c r="E11" s="124"/>
      <c r="F11" s="124"/>
      <c r="G11" s="124"/>
      <c r="H11" s="124"/>
      <c r="I11" s="125"/>
    </row>
    <row r="12" spans="1:9" ht="62.25" customHeight="1">
      <c r="A12" s="123" t="s">
        <v>10</v>
      </c>
      <c r="B12" s="124"/>
      <c r="C12" s="124"/>
      <c r="D12" s="124"/>
      <c r="E12" s="124"/>
      <c r="F12" s="124"/>
      <c r="G12" s="124"/>
      <c r="H12" s="124"/>
      <c r="I12" s="125"/>
    </row>
    <row r="13" ht="30" customHeight="1"/>
    <row r="14" ht="30" customHeight="1"/>
    <row r="15" ht="30" customHeight="1"/>
  </sheetData>
  <sheetProtection/>
  <mergeCells count="1">
    <mergeCell ref="A2:I2"/>
  </mergeCells>
  <printOptions/>
  <pageMargins left="0.7" right="0.7" top="0.75" bottom="0.75" header="0.3" footer="0.3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workbookViewId="0" topLeftCell="A1">
      <selection activeCell="E9" sqref="E9"/>
    </sheetView>
  </sheetViews>
  <sheetFormatPr defaultColWidth="6.83203125" defaultRowHeight="12.75" customHeight="1"/>
  <cols>
    <col min="1" max="1" width="17.16015625" style="26" customWidth="1"/>
    <col min="2" max="2" width="36.16015625" style="26" customWidth="1"/>
    <col min="3" max="3" width="16.83203125" style="37" customWidth="1"/>
    <col min="4" max="11" width="16.83203125" style="26" customWidth="1"/>
    <col min="12" max="16384" width="6.83203125" style="26" customWidth="1"/>
  </cols>
  <sheetData>
    <row r="1" ht="21" customHeight="1">
      <c r="A1" s="38"/>
    </row>
    <row r="2" spans="1:11" ht="28.5" customHeight="1">
      <c r="A2" s="39" t="s">
        <v>868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.75" customHeight="1">
      <c r="A3" s="7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60" t="s">
        <v>13</v>
      </c>
    </row>
    <row r="4" spans="1:11" ht="30.75" customHeight="1">
      <c r="A4" s="41" t="s">
        <v>99</v>
      </c>
      <c r="B4" s="41" t="s">
        <v>100</v>
      </c>
      <c r="C4" s="42" t="s">
        <v>104</v>
      </c>
      <c r="D4" s="43" t="s">
        <v>869</v>
      </c>
      <c r="E4" s="44"/>
      <c r="F4" s="44"/>
      <c r="G4" s="45"/>
      <c r="H4" s="45"/>
      <c r="I4" s="61"/>
      <c r="J4" s="46" t="s">
        <v>870</v>
      </c>
      <c r="K4" s="47" t="s">
        <v>871</v>
      </c>
    </row>
    <row r="5" spans="1:11" ht="30.75" customHeight="1">
      <c r="A5" s="41"/>
      <c r="B5" s="41"/>
      <c r="C5" s="42"/>
      <c r="D5" s="46" t="s">
        <v>112</v>
      </c>
      <c r="E5" s="46" t="s">
        <v>872</v>
      </c>
      <c r="F5" s="47" t="s">
        <v>873</v>
      </c>
      <c r="G5" s="48" t="s">
        <v>874</v>
      </c>
      <c r="H5" s="45"/>
      <c r="I5" s="61"/>
      <c r="J5" s="46"/>
      <c r="K5" s="47"/>
    </row>
    <row r="6" spans="1:11" ht="24" customHeight="1">
      <c r="A6" s="41"/>
      <c r="B6" s="41"/>
      <c r="C6" s="42"/>
      <c r="D6" s="46"/>
      <c r="E6" s="46"/>
      <c r="F6" s="47"/>
      <c r="G6" s="49" t="s">
        <v>112</v>
      </c>
      <c r="H6" s="50" t="s">
        <v>875</v>
      </c>
      <c r="I6" s="62" t="s">
        <v>876</v>
      </c>
      <c r="J6" s="46"/>
      <c r="K6" s="47"/>
    </row>
    <row r="7" spans="1:11" ht="21.75" customHeight="1">
      <c r="A7" s="51"/>
      <c r="B7" s="51"/>
      <c r="C7" s="51">
        <v>1</v>
      </c>
      <c r="D7" s="51">
        <v>2</v>
      </c>
      <c r="E7" s="51">
        <v>3</v>
      </c>
      <c r="F7" s="51">
        <v>4</v>
      </c>
      <c r="G7" s="52">
        <v>5</v>
      </c>
      <c r="H7" s="52">
        <v>6</v>
      </c>
      <c r="I7" s="52">
        <v>7</v>
      </c>
      <c r="J7" s="51">
        <v>8</v>
      </c>
      <c r="K7" s="51">
        <v>9</v>
      </c>
    </row>
    <row r="8" spans="1:11" ht="21.75" customHeight="1">
      <c r="A8" s="53"/>
      <c r="B8" s="53" t="s">
        <v>104</v>
      </c>
      <c r="C8" s="54">
        <f>C9+C11+C13+C15+C18+C23+C25+C27+C29+C33+C35+C38+C41+C43+C45+C47+C50+C53+C55+C58+C60+C62</f>
        <v>1240.38</v>
      </c>
      <c r="D8" s="55">
        <f>D9+D11+D13+D15+D18+D23+D25+D27+D29+D33+D35+D38+D41+D43+D45+D47+D50+D53+D55+D58+D60+D62</f>
        <v>333.89</v>
      </c>
      <c r="E8" s="55">
        <f>E9+E11+E13+E15+E18+E23+E25+E27+E29+E33+E35+E38+E41+E43+E45+E47+E50+E53+E55+E58+E60+E62</f>
        <v>102</v>
      </c>
      <c r="F8" s="55">
        <f aca="true" t="shared" si="0" ref="F8:K8">F9+F11+F13+F15+F18+F23+F25+F27+F29+F33+F35+F38+F41+F43+F45+F47+F50+F53+F55+F58+F60+F62</f>
        <v>25.34</v>
      </c>
      <c r="G8" s="55">
        <f t="shared" si="0"/>
        <v>206.54999999999998</v>
      </c>
      <c r="H8" s="55"/>
      <c r="I8" s="55">
        <f t="shared" si="0"/>
        <v>206.54999999999998</v>
      </c>
      <c r="J8" s="55">
        <f t="shared" si="0"/>
        <v>149.52000000000004</v>
      </c>
      <c r="K8" s="55">
        <f t="shared" si="0"/>
        <v>756.97</v>
      </c>
    </row>
    <row r="9" spans="1:11" ht="21.75" customHeight="1">
      <c r="A9" s="53"/>
      <c r="B9" s="53" t="s">
        <v>114</v>
      </c>
      <c r="C9" s="54">
        <f>D9+J9+K9</f>
        <v>84.17</v>
      </c>
      <c r="D9" s="56">
        <v>0.02</v>
      </c>
      <c r="E9" s="57"/>
      <c r="F9" s="58">
        <v>0.02</v>
      </c>
      <c r="G9" s="59"/>
      <c r="H9" s="56"/>
      <c r="I9" s="57"/>
      <c r="J9" s="58">
        <v>41.65</v>
      </c>
      <c r="K9" s="59">
        <v>42.5</v>
      </c>
    </row>
    <row r="10" spans="1:11" ht="21.75" customHeight="1">
      <c r="A10" s="53"/>
      <c r="B10" s="53" t="s">
        <v>115</v>
      </c>
      <c r="C10" s="54">
        <f aca="true" t="shared" si="1" ref="C10:C46">D10+J10+K10</f>
        <v>84.17</v>
      </c>
      <c r="D10" s="56">
        <v>0.02</v>
      </c>
      <c r="E10" s="57"/>
      <c r="F10" s="58">
        <v>0.02</v>
      </c>
      <c r="G10" s="59"/>
      <c r="H10" s="56"/>
      <c r="I10" s="57"/>
      <c r="J10" s="58">
        <v>41.65</v>
      </c>
      <c r="K10" s="59">
        <v>42.5</v>
      </c>
    </row>
    <row r="11" spans="1:11" ht="21.75" customHeight="1">
      <c r="A11" s="53"/>
      <c r="B11" s="53" t="s">
        <v>116</v>
      </c>
      <c r="C11" s="54">
        <f t="shared" si="1"/>
        <v>34</v>
      </c>
      <c r="D11" s="59"/>
      <c r="E11" s="56"/>
      <c r="F11" s="57"/>
      <c r="G11" s="58"/>
      <c r="H11" s="59"/>
      <c r="I11" s="56"/>
      <c r="J11" s="57">
        <v>0.85</v>
      </c>
      <c r="K11" s="59">
        <v>33.15</v>
      </c>
    </row>
    <row r="12" spans="1:11" ht="21.75" customHeight="1">
      <c r="A12" s="53"/>
      <c r="B12" s="53" t="s">
        <v>117</v>
      </c>
      <c r="C12" s="54">
        <f t="shared" si="1"/>
        <v>34</v>
      </c>
      <c r="D12" s="56"/>
      <c r="E12" s="57"/>
      <c r="F12" s="58"/>
      <c r="G12" s="59"/>
      <c r="H12" s="56"/>
      <c r="I12" s="57"/>
      <c r="J12" s="58">
        <v>0.85</v>
      </c>
      <c r="K12" s="59">
        <v>33.15</v>
      </c>
    </row>
    <row r="13" spans="1:11" ht="21.75" customHeight="1">
      <c r="A13" s="53"/>
      <c r="B13" s="53" t="s">
        <v>118</v>
      </c>
      <c r="C13" s="54">
        <f t="shared" si="1"/>
        <v>86.05</v>
      </c>
      <c r="D13" s="59">
        <v>0.2</v>
      </c>
      <c r="E13" s="56"/>
      <c r="F13" s="57">
        <v>0.2</v>
      </c>
      <c r="G13" s="58"/>
      <c r="H13" s="59"/>
      <c r="I13" s="56"/>
      <c r="J13" s="57">
        <v>5.1</v>
      </c>
      <c r="K13" s="59">
        <v>80.75</v>
      </c>
    </row>
    <row r="14" spans="1:11" ht="21.75" customHeight="1">
      <c r="A14" s="53"/>
      <c r="B14" s="53" t="s">
        <v>119</v>
      </c>
      <c r="C14" s="54">
        <f t="shared" si="1"/>
        <v>86.05</v>
      </c>
      <c r="D14" s="56">
        <v>0.2</v>
      </c>
      <c r="E14" s="57"/>
      <c r="F14" s="58">
        <v>0.2</v>
      </c>
      <c r="G14" s="59"/>
      <c r="H14" s="56"/>
      <c r="I14" s="57"/>
      <c r="J14" s="58">
        <v>5.1</v>
      </c>
      <c r="K14" s="59">
        <v>80.75</v>
      </c>
    </row>
    <row r="15" spans="1:11" ht="21.75" customHeight="1">
      <c r="A15" s="53"/>
      <c r="B15" s="53" t="s">
        <v>120</v>
      </c>
      <c r="C15" s="54">
        <f t="shared" si="1"/>
        <v>10.23</v>
      </c>
      <c r="D15" s="59">
        <v>0.03</v>
      </c>
      <c r="E15" s="56"/>
      <c r="F15" s="57">
        <v>0.03</v>
      </c>
      <c r="G15" s="58"/>
      <c r="H15" s="59"/>
      <c r="I15" s="56"/>
      <c r="J15" s="57">
        <v>4.25</v>
      </c>
      <c r="K15" s="59">
        <v>5.95</v>
      </c>
    </row>
    <row r="16" spans="1:11" ht="21.75" customHeight="1">
      <c r="A16" s="53"/>
      <c r="B16" s="53" t="s">
        <v>121</v>
      </c>
      <c r="C16" s="54">
        <f t="shared" si="1"/>
        <v>3.4299999999999997</v>
      </c>
      <c r="D16" s="56">
        <v>0.03</v>
      </c>
      <c r="E16" s="57"/>
      <c r="F16" s="58">
        <v>0.03</v>
      </c>
      <c r="G16" s="59"/>
      <c r="H16" s="56"/>
      <c r="I16" s="57"/>
      <c r="J16" s="58">
        <v>1.7</v>
      </c>
      <c r="K16" s="59">
        <v>1.7</v>
      </c>
    </row>
    <row r="17" spans="1:11" ht="21.75" customHeight="1">
      <c r="A17" s="53"/>
      <c r="B17" s="53" t="s">
        <v>122</v>
      </c>
      <c r="C17" s="54">
        <f t="shared" si="1"/>
        <v>6.8</v>
      </c>
      <c r="D17" s="56"/>
      <c r="E17" s="57"/>
      <c r="F17" s="58"/>
      <c r="G17" s="59"/>
      <c r="H17" s="56"/>
      <c r="I17" s="57"/>
      <c r="J17" s="58">
        <v>2.55</v>
      </c>
      <c r="K17" s="59">
        <v>4.25</v>
      </c>
    </row>
    <row r="18" spans="1:11" ht="21.75" customHeight="1">
      <c r="A18" s="53"/>
      <c r="B18" s="53" t="s">
        <v>123</v>
      </c>
      <c r="C18" s="54">
        <f t="shared" si="1"/>
        <v>246.77</v>
      </c>
      <c r="D18" s="59">
        <v>204.27</v>
      </c>
      <c r="E18" s="56"/>
      <c r="F18" s="57">
        <v>8.77</v>
      </c>
      <c r="G18" s="58">
        <v>195.5</v>
      </c>
      <c r="H18" s="59"/>
      <c r="I18" s="56">
        <v>195.5</v>
      </c>
      <c r="J18" s="57">
        <v>4.25</v>
      </c>
      <c r="K18" s="59">
        <v>38.25</v>
      </c>
    </row>
    <row r="19" spans="1:11" ht="21.75" customHeight="1">
      <c r="A19" s="53"/>
      <c r="B19" s="53" t="s">
        <v>124</v>
      </c>
      <c r="C19" s="54">
        <f t="shared" si="1"/>
        <v>208.52</v>
      </c>
      <c r="D19" s="56">
        <v>204.27</v>
      </c>
      <c r="E19" s="57"/>
      <c r="F19" s="58">
        <v>8.77</v>
      </c>
      <c r="G19" s="59">
        <v>195.5</v>
      </c>
      <c r="H19" s="56"/>
      <c r="I19" s="57">
        <v>195.5</v>
      </c>
      <c r="J19" s="58">
        <v>4.25</v>
      </c>
      <c r="K19" s="59"/>
    </row>
    <row r="20" spans="1:11" ht="21.75" customHeight="1">
      <c r="A20" s="53"/>
      <c r="B20" s="53" t="s">
        <v>125</v>
      </c>
      <c r="C20" s="54">
        <f t="shared" si="1"/>
        <v>25.5</v>
      </c>
      <c r="D20" s="56"/>
      <c r="E20" s="57"/>
      <c r="F20" s="58"/>
      <c r="G20" s="59"/>
      <c r="H20" s="56"/>
      <c r="I20" s="57"/>
      <c r="J20" s="58"/>
      <c r="K20" s="59">
        <v>25.5</v>
      </c>
    </row>
    <row r="21" spans="1:11" ht="21.75" customHeight="1">
      <c r="A21" s="53"/>
      <c r="B21" s="53" t="s">
        <v>126</v>
      </c>
      <c r="C21" s="54">
        <f t="shared" si="1"/>
        <v>8.5</v>
      </c>
      <c r="D21" s="56"/>
      <c r="E21" s="57"/>
      <c r="F21" s="58"/>
      <c r="G21" s="59"/>
      <c r="H21" s="56"/>
      <c r="I21" s="57"/>
      <c r="J21" s="58"/>
      <c r="K21" s="59">
        <v>8.5</v>
      </c>
    </row>
    <row r="22" spans="1:11" ht="21.75" customHeight="1">
      <c r="A22" s="53"/>
      <c r="B22" s="53" t="s">
        <v>127</v>
      </c>
      <c r="C22" s="54">
        <f t="shared" si="1"/>
        <v>4.25</v>
      </c>
      <c r="D22" s="56"/>
      <c r="E22" s="57"/>
      <c r="F22" s="58"/>
      <c r="G22" s="59"/>
      <c r="H22" s="56"/>
      <c r="I22" s="57"/>
      <c r="J22" s="58"/>
      <c r="K22" s="59">
        <v>4.25</v>
      </c>
    </row>
    <row r="23" spans="1:11" ht="21.75" customHeight="1">
      <c r="A23" s="53"/>
      <c r="B23" s="53" t="s">
        <v>128</v>
      </c>
      <c r="C23" s="54">
        <f t="shared" si="1"/>
        <v>5.95</v>
      </c>
      <c r="D23" s="59"/>
      <c r="E23" s="56"/>
      <c r="F23" s="57"/>
      <c r="G23" s="58"/>
      <c r="H23" s="59"/>
      <c r="I23" s="56"/>
      <c r="J23" s="57">
        <v>5.95</v>
      </c>
      <c r="K23" s="59"/>
    </row>
    <row r="24" spans="1:11" ht="21.75" customHeight="1">
      <c r="A24" s="53"/>
      <c r="B24" s="53" t="s">
        <v>129</v>
      </c>
      <c r="C24" s="54">
        <f t="shared" si="1"/>
        <v>5.95</v>
      </c>
      <c r="D24" s="56"/>
      <c r="E24" s="57"/>
      <c r="F24" s="58"/>
      <c r="G24" s="59"/>
      <c r="H24" s="56"/>
      <c r="I24" s="57"/>
      <c r="J24" s="58">
        <v>5.95</v>
      </c>
      <c r="K24" s="59"/>
    </row>
    <row r="25" spans="1:11" ht="21.75" customHeight="1">
      <c r="A25" s="53"/>
      <c r="B25" s="53" t="s">
        <v>130</v>
      </c>
      <c r="C25" s="54">
        <f t="shared" si="1"/>
        <v>110.5</v>
      </c>
      <c r="D25" s="59">
        <f>E25+F25+G25</f>
        <v>102</v>
      </c>
      <c r="E25" s="56">
        <f>E26</f>
        <v>102</v>
      </c>
      <c r="F25" s="57"/>
      <c r="G25" s="58"/>
      <c r="H25" s="59"/>
      <c r="I25" s="56"/>
      <c r="J25" s="57"/>
      <c r="K25" s="59">
        <v>8.5</v>
      </c>
    </row>
    <row r="26" spans="1:11" ht="21.75" customHeight="1">
      <c r="A26" s="53"/>
      <c r="B26" s="53" t="s">
        <v>131</v>
      </c>
      <c r="C26" s="54">
        <f t="shared" si="1"/>
        <v>110.5</v>
      </c>
      <c r="D26" s="59">
        <f>E26+F26+G26</f>
        <v>102</v>
      </c>
      <c r="E26" s="59">
        <f>102</f>
        <v>102</v>
      </c>
      <c r="F26" s="58"/>
      <c r="G26" s="59"/>
      <c r="H26" s="56"/>
      <c r="I26" s="57"/>
      <c r="J26" s="58"/>
      <c r="K26" s="59">
        <v>8.5</v>
      </c>
    </row>
    <row r="27" spans="1:11" ht="21.75" customHeight="1">
      <c r="A27" s="53"/>
      <c r="B27" s="53" t="s">
        <v>132</v>
      </c>
      <c r="C27" s="54">
        <f t="shared" si="1"/>
        <v>38.25</v>
      </c>
      <c r="D27" s="59"/>
      <c r="E27" s="56"/>
      <c r="F27" s="57"/>
      <c r="G27" s="58"/>
      <c r="H27" s="59"/>
      <c r="I27" s="56"/>
      <c r="J27" s="57">
        <v>25.5</v>
      </c>
      <c r="K27" s="59">
        <v>12.75</v>
      </c>
    </row>
    <row r="28" spans="1:11" ht="21.75" customHeight="1">
      <c r="A28" s="53"/>
      <c r="B28" s="53" t="s">
        <v>133</v>
      </c>
      <c r="C28" s="54">
        <f t="shared" si="1"/>
        <v>38.25</v>
      </c>
      <c r="D28" s="56"/>
      <c r="E28" s="57"/>
      <c r="F28" s="58"/>
      <c r="G28" s="59"/>
      <c r="H28" s="56"/>
      <c r="I28" s="57"/>
      <c r="J28" s="58">
        <v>25.5</v>
      </c>
      <c r="K28" s="59">
        <v>12.75</v>
      </c>
    </row>
    <row r="29" spans="1:11" ht="21.75" customHeight="1">
      <c r="A29" s="53"/>
      <c r="B29" s="53" t="s">
        <v>134</v>
      </c>
      <c r="C29" s="54">
        <f t="shared" si="1"/>
        <v>33.84</v>
      </c>
      <c r="D29" s="59">
        <v>0.26</v>
      </c>
      <c r="E29" s="56"/>
      <c r="F29" s="57">
        <v>0.26</v>
      </c>
      <c r="G29" s="58"/>
      <c r="H29" s="59"/>
      <c r="I29" s="56"/>
      <c r="J29" s="57">
        <v>3.83</v>
      </c>
      <c r="K29" s="59">
        <v>29.75</v>
      </c>
    </row>
    <row r="30" spans="1:11" ht="21.75" customHeight="1">
      <c r="A30" s="53"/>
      <c r="B30" s="53" t="s">
        <v>135</v>
      </c>
      <c r="C30" s="54">
        <f t="shared" si="1"/>
        <v>10.04</v>
      </c>
      <c r="D30" s="56">
        <v>0.26</v>
      </c>
      <c r="E30" s="57"/>
      <c r="F30" s="58">
        <v>0.26</v>
      </c>
      <c r="G30" s="59"/>
      <c r="H30" s="56"/>
      <c r="I30" s="57"/>
      <c r="J30" s="58">
        <v>1.28</v>
      </c>
      <c r="K30" s="59">
        <v>8.5</v>
      </c>
    </row>
    <row r="31" spans="1:11" ht="21.75" customHeight="1">
      <c r="A31" s="53"/>
      <c r="B31" s="53" t="s">
        <v>136</v>
      </c>
      <c r="C31" s="54">
        <f t="shared" si="1"/>
        <v>18.7</v>
      </c>
      <c r="D31" s="56"/>
      <c r="E31" s="57"/>
      <c r="F31" s="58"/>
      <c r="G31" s="59"/>
      <c r="H31" s="56"/>
      <c r="I31" s="57"/>
      <c r="J31" s="58">
        <v>1.7</v>
      </c>
      <c r="K31" s="59">
        <v>17</v>
      </c>
    </row>
    <row r="32" spans="1:11" ht="21.75" customHeight="1">
      <c r="A32" s="53"/>
      <c r="B32" s="53" t="s">
        <v>137</v>
      </c>
      <c r="C32" s="54">
        <f t="shared" si="1"/>
        <v>5.1</v>
      </c>
      <c r="D32" s="56"/>
      <c r="E32" s="57"/>
      <c r="F32" s="58"/>
      <c r="G32" s="59"/>
      <c r="H32" s="56"/>
      <c r="I32" s="57"/>
      <c r="J32" s="58">
        <v>0.85</v>
      </c>
      <c r="K32" s="59">
        <v>4.25</v>
      </c>
    </row>
    <row r="33" spans="1:11" ht="21.75" customHeight="1">
      <c r="A33" s="53"/>
      <c r="B33" s="53" t="s">
        <v>138</v>
      </c>
      <c r="C33" s="54">
        <f t="shared" si="1"/>
        <v>11.05</v>
      </c>
      <c r="D33" s="59"/>
      <c r="E33" s="56"/>
      <c r="F33" s="57"/>
      <c r="G33" s="58"/>
      <c r="H33" s="59"/>
      <c r="I33" s="56"/>
      <c r="J33" s="57">
        <v>6.8</v>
      </c>
      <c r="K33" s="59">
        <v>4.25</v>
      </c>
    </row>
    <row r="34" spans="1:11" ht="21.75" customHeight="1">
      <c r="A34" s="53"/>
      <c r="B34" s="53" t="s">
        <v>139</v>
      </c>
      <c r="C34" s="54">
        <f t="shared" si="1"/>
        <v>11.05</v>
      </c>
      <c r="D34" s="56"/>
      <c r="E34" s="57"/>
      <c r="F34" s="58"/>
      <c r="G34" s="59"/>
      <c r="H34" s="56"/>
      <c r="I34" s="57"/>
      <c r="J34" s="58">
        <v>6.8</v>
      </c>
      <c r="K34" s="59">
        <v>4.25</v>
      </c>
    </row>
    <row r="35" spans="1:11" ht="21.75" customHeight="1">
      <c r="A35" s="53"/>
      <c r="B35" s="53" t="s">
        <v>140</v>
      </c>
      <c r="C35" s="54">
        <f t="shared" si="1"/>
        <v>63.760000000000005</v>
      </c>
      <c r="D35" s="59">
        <v>1.03</v>
      </c>
      <c r="E35" s="56"/>
      <c r="F35" s="57">
        <v>1.03</v>
      </c>
      <c r="G35" s="58"/>
      <c r="H35" s="59"/>
      <c r="I35" s="56"/>
      <c r="J35" s="57">
        <v>15.98</v>
      </c>
      <c r="K35" s="59">
        <v>46.75</v>
      </c>
    </row>
    <row r="36" spans="1:11" ht="21.75" customHeight="1">
      <c r="A36" s="53"/>
      <c r="B36" s="53" t="s">
        <v>141</v>
      </c>
      <c r="C36" s="54">
        <f t="shared" si="1"/>
        <v>61.21</v>
      </c>
      <c r="D36" s="56">
        <v>0.18</v>
      </c>
      <c r="E36" s="57"/>
      <c r="F36" s="58">
        <v>0.18</v>
      </c>
      <c r="G36" s="59"/>
      <c r="H36" s="56"/>
      <c r="I36" s="57"/>
      <c r="J36" s="58">
        <v>14.28</v>
      </c>
      <c r="K36" s="59">
        <v>46.75</v>
      </c>
    </row>
    <row r="37" spans="1:11" ht="21.75" customHeight="1">
      <c r="A37" s="53"/>
      <c r="B37" s="53" t="s">
        <v>143</v>
      </c>
      <c r="C37" s="54">
        <f t="shared" si="1"/>
        <v>2.55</v>
      </c>
      <c r="D37" s="56">
        <v>0.85</v>
      </c>
      <c r="E37" s="57"/>
      <c r="F37" s="58">
        <v>0.85</v>
      </c>
      <c r="G37" s="59"/>
      <c r="H37" s="56"/>
      <c r="I37" s="57"/>
      <c r="J37" s="58">
        <v>1.7</v>
      </c>
      <c r="K37" s="59"/>
    </row>
    <row r="38" spans="1:11" ht="21.75" customHeight="1">
      <c r="A38" s="53"/>
      <c r="B38" s="53" t="s">
        <v>147</v>
      </c>
      <c r="C38" s="54">
        <f t="shared" si="1"/>
        <v>50.76</v>
      </c>
      <c r="D38" s="59">
        <f>D39+D40</f>
        <v>0.21</v>
      </c>
      <c r="E38" s="56"/>
      <c r="F38" s="57">
        <v>0.21</v>
      </c>
      <c r="G38" s="58"/>
      <c r="H38" s="59"/>
      <c r="I38" s="56"/>
      <c r="J38" s="57">
        <v>3</v>
      </c>
      <c r="K38" s="59">
        <v>47.55</v>
      </c>
    </row>
    <row r="39" spans="1:11" ht="21.75" customHeight="1">
      <c r="A39" s="53"/>
      <c r="B39" s="53" t="s">
        <v>148</v>
      </c>
      <c r="C39" s="54">
        <f t="shared" si="1"/>
        <v>48.21</v>
      </c>
      <c r="D39" s="56">
        <v>0.21</v>
      </c>
      <c r="E39" s="57"/>
      <c r="F39" s="58">
        <v>0.21</v>
      </c>
      <c r="G39" s="59"/>
      <c r="H39" s="56"/>
      <c r="I39" s="57"/>
      <c r="J39" s="58">
        <v>3</v>
      </c>
      <c r="K39" s="59">
        <v>45</v>
      </c>
    </row>
    <row r="40" spans="1:11" ht="21.75" customHeight="1">
      <c r="A40" s="53"/>
      <c r="B40" s="53" t="s">
        <v>150</v>
      </c>
      <c r="C40" s="54">
        <f t="shared" si="1"/>
        <v>2.55</v>
      </c>
      <c r="D40" s="56"/>
      <c r="E40" s="57"/>
      <c r="F40" s="58"/>
      <c r="G40" s="59"/>
      <c r="H40" s="56"/>
      <c r="I40" s="57"/>
      <c r="J40" s="58"/>
      <c r="K40" s="59">
        <v>2.55</v>
      </c>
    </row>
    <row r="41" spans="1:11" ht="21.75" customHeight="1">
      <c r="A41" s="53"/>
      <c r="B41" s="53" t="s">
        <v>151</v>
      </c>
      <c r="C41" s="54">
        <f t="shared" si="1"/>
        <v>13.01</v>
      </c>
      <c r="D41" s="59">
        <f>F41+G41</f>
        <v>0.26</v>
      </c>
      <c r="E41" s="56"/>
      <c r="F41" s="57">
        <v>0.26</v>
      </c>
      <c r="G41" s="58"/>
      <c r="H41" s="59"/>
      <c r="I41" s="56"/>
      <c r="J41" s="57"/>
      <c r="K41" s="59">
        <v>12.75</v>
      </c>
    </row>
    <row r="42" spans="1:11" ht="21.75" customHeight="1">
      <c r="A42" s="53"/>
      <c r="B42" s="53" t="s">
        <v>152</v>
      </c>
      <c r="C42" s="54">
        <f t="shared" si="1"/>
        <v>13.01</v>
      </c>
      <c r="D42" s="56">
        <f>F42+G42</f>
        <v>0.26</v>
      </c>
      <c r="E42" s="57"/>
      <c r="F42" s="58">
        <v>0.26</v>
      </c>
      <c r="G42" s="59"/>
      <c r="H42" s="56"/>
      <c r="I42" s="57"/>
      <c r="J42" s="58"/>
      <c r="K42" s="59">
        <v>12.75</v>
      </c>
    </row>
    <row r="43" spans="1:11" ht="21.75" customHeight="1">
      <c r="A43" s="53"/>
      <c r="B43" s="53" t="s">
        <v>153</v>
      </c>
      <c r="C43" s="54">
        <f t="shared" si="1"/>
        <v>29.75</v>
      </c>
      <c r="D43" s="59">
        <v>0.85</v>
      </c>
      <c r="E43" s="56"/>
      <c r="F43" s="57">
        <v>0.85</v>
      </c>
      <c r="G43" s="58"/>
      <c r="H43" s="59"/>
      <c r="I43" s="56"/>
      <c r="J43" s="57">
        <v>3.4</v>
      </c>
      <c r="K43" s="59">
        <v>25.5</v>
      </c>
    </row>
    <row r="44" spans="1:11" ht="21.75" customHeight="1">
      <c r="A44" s="53"/>
      <c r="B44" s="53" t="s">
        <v>154</v>
      </c>
      <c r="C44" s="54">
        <f t="shared" si="1"/>
        <v>29.75</v>
      </c>
      <c r="D44" s="56">
        <v>0.85</v>
      </c>
      <c r="E44" s="57"/>
      <c r="F44" s="58">
        <v>0.85</v>
      </c>
      <c r="G44" s="59"/>
      <c r="H44" s="56"/>
      <c r="I44" s="57"/>
      <c r="J44" s="58">
        <v>3.4</v>
      </c>
      <c r="K44" s="59">
        <v>25.5</v>
      </c>
    </row>
    <row r="45" spans="1:11" ht="21.75" customHeight="1">
      <c r="A45" s="53"/>
      <c r="B45" s="53" t="s">
        <v>155</v>
      </c>
      <c r="C45" s="54">
        <f t="shared" si="1"/>
        <v>119</v>
      </c>
      <c r="D45" s="59">
        <v>0.85</v>
      </c>
      <c r="E45" s="56"/>
      <c r="F45" s="57">
        <v>0.85</v>
      </c>
      <c r="G45" s="58"/>
      <c r="H45" s="59"/>
      <c r="I45" s="56"/>
      <c r="J45" s="57">
        <v>3.4</v>
      </c>
      <c r="K45" s="59">
        <v>114.75</v>
      </c>
    </row>
    <row r="46" spans="1:11" ht="21.75" customHeight="1">
      <c r="A46" s="53"/>
      <c r="B46" s="53" t="s">
        <v>156</v>
      </c>
      <c r="C46" s="54">
        <f t="shared" si="1"/>
        <v>119</v>
      </c>
      <c r="D46" s="56">
        <v>0.85</v>
      </c>
      <c r="E46" s="57"/>
      <c r="F46" s="58">
        <v>0.85</v>
      </c>
      <c r="G46" s="59"/>
      <c r="H46" s="56"/>
      <c r="I46" s="57"/>
      <c r="J46" s="58">
        <v>3.4</v>
      </c>
      <c r="K46" s="59">
        <v>114.75</v>
      </c>
    </row>
    <row r="47" spans="1:11" ht="21.75" customHeight="1">
      <c r="A47" s="53"/>
      <c r="B47" s="53" t="s">
        <v>157</v>
      </c>
      <c r="C47" s="54">
        <f>C48+C49</f>
        <v>47.81999999999999</v>
      </c>
      <c r="D47" s="59">
        <f aca="true" t="shared" si="2" ref="D47:K47">D48+D49</f>
        <v>14.11</v>
      </c>
      <c r="E47" s="56"/>
      <c r="F47" s="57">
        <f t="shared" si="2"/>
        <v>3.91</v>
      </c>
      <c r="G47" s="58">
        <f t="shared" si="2"/>
        <v>10.2</v>
      </c>
      <c r="H47" s="59"/>
      <c r="I47" s="56">
        <f t="shared" si="2"/>
        <v>10.2</v>
      </c>
      <c r="J47" s="57">
        <f t="shared" si="2"/>
        <v>0.85</v>
      </c>
      <c r="K47" s="59">
        <f t="shared" si="2"/>
        <v>32.86</v>
      </c>
    </row>
    <row r="48" spans="1:11" ht="21.75" customHeight="1">
      <c r="A48" s="53"/>
      <c r="B48" s="53" t="s">
        <v>877</v>
      </c>
      <c r="C48" s="54">
        <f>D48+J48+K48</f>
        <v>9.73</v>
      </c>
      <c r="D48" s="56">
        <v>5.1</v>
      </c>
      <c r="E48" s="57"/>
      <c r="F48" s="58">
        <v>3.4</v>
      </c>
      <c r="G48" s="59">
        <f>SUM(H48:I48)</f>
        <v>1.7</v>
      </c>
      <c r="H48" s="56"/>
      <c r="I48" s="57">
        <v>1.7</v>
      </c>
      <c r="J48" s="58">
        <v>0.85</v>
      </c>
      <c r="K48" s="59">
        <f>0.85+2.93</f>
        <v>3.7800000000000002</v>
      </c>
    </row>
    <row r="49" spans="1:11" ht="21.75" customHeight="1">
      <c r="A49" s="53"/>
      <c r="B49" s="53" t="s">
        <v>159</v>
      </c>
      <c r="C49" s="54">
        <f aca="true" t="shared" si="3" ref="C49:C63">D49+J49+K49</f>
        <v>38.089999999999996</v>
      </c>
      <c r="D49" s="56">
        <v>9.01</v>
      </c>
      <c r="E49" s="57"/>
      <c r="F49" s="58">
        <v>0.51</v>
      </c>
      <c r="G49" s="59">
        <v>8.5</v>
      </c>
      <c r="H49" s="56"/>
      <c r="I49" s="57">
        <v>8.5</v>
      </c>
      <c r="J49" s="58"/>
      <c r="K49" s="59">
        <v>29.08</v>
      </c>
    </row>
    <row r="50" spans="1:11" ht="21.75" customHeight="1">
      <c r="A50" s="53"/>
      <c r="B50" s="53" t="s">
        <v>160</v>
      </c>
      <c r="C50" s="54">
        <f t="shared" si="3"/>
        <v>107.47</v>
      </c>
      <c r="D50" s="59">
        <v>0.85</v>
      </c>
      <c r="E50" s="56"/>
      <c r="F50" s="57"/>
      <c r="G50" s="58">
        <v>0.85</v>
      </c>
      <c r="H50" s="59"/>
      <c r="I50" s="56">
        <v>0.85</v>
      </c>
      <c r="J50" s="57">
        <v>9.36</v>
      </c>
      <c r="K50" s="59">
        <v>97.26</v>
      </c>
    </row>
    <row r="51" spans="1:11" ht="21.75" customHeight="1">
      <c r="A51" s="53"/>
      <c r="B51" s="53" t="s">
        <v>161</v>
      </c>
      <c r="C51" s="54">
        <f t="shared" si="3"/>
        <v>107.04</v>
      </c>
      <c r="D51" s="56">
        <v>0.85</v>
      </c>
      <c r="E51" s="57"/>
      <c r="F51" s="58"/>
      <c r="G51" s="59">
        <v>0.85</v>
      </c>
      <c r="H51" s="56"/>
      <c r="I51" s="57">
        <v>0.85</v>
      </c>
      <c r="J51" s="58">
        <v>8.93</v>
      </c>
      <c r="K51" s="59">
        <v>97.26</v>
      </c>
    </row>
    <row r="52" spans="1:11" ht="21.75" customHeight="1">
      <c r="A52" s="53"/>
      <c r="B52" s="53" t="s">
        <v>162</v>
      </c>
      <c r="C52" s="54">
        <f t="shared" si="3"/>
        <v>0.43</v>
      </c>
      <c r="D52" s="56"/>
      <c r="E52" s="57"/>
      <c r="F52" s="58"/>
      <c r="G52" s="59"/>
      <c r="H52" s="56"/>
      <c r="I52" s="57"/>
      <c r="J52" s="58">
        <v>0.43</v>
      </c>
      <c r="K52" s="59"/>
    </row>
    <row r="53" spans="1:11" ht="21.75" customHeight="1">
      <c r="A53" s="53"/>
      <c r="B53" s="53" t="s">
        <v>163</v>
      </c>
      <c r="C53" s="54">
        <f t="shared" si="3"/>
        <v>111</v>
      </c>
      <c r="D53" s="59">
        <v>3</v>
      </c>
      <c r="E53" s="56"/>
      <c r="F53" s="57">
        <v>3</v>
      </c>
      <c r="G53" s="58"/>
      <c r="H53" s="59"/>
      <c r="I53" s="56"/>
      <c r="J53" s="57">
        <v>3</v>
      </c>
      <c r="K53" s="59">
        <v>105</v>
      </c>
    </row>
    <row r="54" spans="1:11" ht="21.75" customHeight="1">
      <c r="A54" s="53"/>
      <c r="B54" s="53" t="s">
        <v>164</v>
      </c>
      <c r="C54" s="54">
        <f t="shared" si="3"/>
        <v>111</v>
      </c>
      <c r="D54" s="56">
        <v>3</v>
      </c>
      <c r="E54" s="57"/>
      <c r="F54" s="58">
        <v>3</v>
      </c>
      <c r="G54" s="59"/>
      <c r="H54" s="56"/>
      <c r="I54" s="57"/>
      <c r="J54" s="58">
        <v>3</v>
      </c>
      <c r="K54" s="59">
        <v>105</v>
      </c>
    </row>
    <row r="55" spans="1:11" ht="21.75" customHeight="1">
      <c r="A55" s="53"/>
      <c r="B55" s="53" t="s">
        <v>167</v>
      </c>
      <c r="C55" s="54">
        <f t="shared" si="3"/>
        <v>25.5</v>
      </c>
      <c r="D55" s="59">
        <v>2.55</v>
      </c>
      <c r="E55" s="56"/>
      <c r="F55" s="57">
        <v>2.55</v>
      </c>
      <c r="G55" s="58"/>
      <c r="H55" s="59"/>
      <c r="I55" s="56"/>
      <c r="J55" s="57">
        <v>4.25</v>
      </c>
      <c r="K55" s="59">
        <v>18.7</v>
      </c>
    </row>
    <row r="56" spans="1:11" ht="21.75" customHeight="1">
      <c r="A56" s="53"/>
      <c r="B56" s="53" t="s">
        <v>168</v>
      </c>
      <c r="C56" s="54">
        <f t="shared" si="3"/>
        <v>23.8</v>
      </c>
      <c r="D56" s="56">
        <v>2.55</v>
      </c>
      <c r="E56" s="57"/>
      <c r="F56" s="58">
        <v>2.55</v>
      </c>
      <c r="G56" s="59"/>
      <c r="H56" s="56"/>
      <c r="I56" s="57"/>
      <c r="J56" s="58">
        <v>4.25</v>
      </c>
      <c r="K56" s="59">
        <v>17</v>
      </c>
    </row>
    <row r="57" spans="1:11" ht="21.75" customHeight="1">
      <c r="A57" s="53"/>
      <c r="B57" s="53" t="s">
        <v>170</v>
      </c>
      <c r="C57" s="54">
        <f t="shared" si="3"/>
        <v>1.7</v>
      </c>
      <c r="D57" s="56"/>
      <c r="E57" s="57"/>
      <c r="F57" s="58"/>
      <c r="G57" s="59"/>
      <c r="H57" s="56"/>
      <c r="I57" s="57"/>
      <c r="J57" s="58"/>
      <c r="K57" s="59">
        <v>1.7</v>
      </c>
    </row>
    <row r="58" spans="1:11" ht="21.75" customHeight="1">
      <c r="A58" s="53"/>
      <c r="B58" s="53" t="s">
        <v>171</v>
      </c>
      <c r="C58" s="54">
        <f t="shared" si="3"/>
        <v>4.25</v>
      </c>
      <c r="D58" s="59">
        <v>1.7</v>
      </c>
      <c r="E58" s="56"/>
      <c r="F58" s="57">
        <v>1.7</v>
      </c>
      <c r="G58" s="58"/>
      <c r="H58" s="59"/>
      <c r="I58" s="56"/>
      <c r="J58" s="57">
        <v>2.55</v>
      </c>
      <c r="K58" s="59"/>
    </row>
    <row r="59" spans="1:11" ht="21.75" customHeight="1">
      <c r="A59" s="53"/>
      <c r="B59" s="53" t="s">
        <v>172</v>
      </c>
      <c r="C59" s="54">
        <f t="shared" si="3"/>
        <v>4.25</v>
      </c>
      <c r="D59" s="56">
        <v>1.7</v>
      </c>
      <c r="E59" s="57"/>
      <c r="F59" s="58">
        <v>1.7</v>
      </c>
      <c r="G59" s="59"/>
      <c r="H59" s="56"/>
      <c r="I59" s="57"/>
      <c r="J59" s="58">
        <v>2.55</v>
      </c>
      <c r="K59" s="59"/>
    </row>
    <row r="60" spans="1:11" ht="21.75" customHeight="1">
      <c r="A60" s="53"/>
      <c r="B60" s="53" t="s">
        <v>173</v>
      </c>
      <c r="C60" s="54">
        <f t="shared" si="3"/>
        <v>4.25</v>
      </c>
      <c r="D60" s="59">
        <v>1.7</v>
      </c>
      <c r="E60" s="56"/>
      <c r="F60" s="57">
        <v>1.7</v>
      </c>
      <c r="G60" s="58"/>
      <c r="H60" s="59"/>
      <c r="I60" s="56"/>
      <c r="J60" s="57">
        <v>2.55</v>
      </c>
      <c r="K60" s="59"/>
    </row>
    <row r="61" spans="1:11" ht="21.75" customHeight="1">
      <c r="A61" s="53"/>
      <c r="B61" s="53" t="s">
        <v>174</v>
      </c>
      <c r="C61" s="54">
        <f t="shared" si="3"/>
        <v>4.25</v>
      </c>
      <c r="D61" s="56">
        <v>1.7</v>
      </c>
      <c r="E61" s="57"/>
      <c r="F61" s="58">
        <v>1.7</v>
      </c>
      <c r="G61" s="59"/>
      <c r="H61" s="56"/>
      <c r="I61" s="57"/>
      <c r="J61" s="58">
        <v>2.55</v>
      </c>
      <c r="K61" s="59"/>
    </row>
    <row r="62" spans="1:11" ht="21.75" customHeight="1">
      <c r="A62" s="53"/>
      <c r="B62" s="53" t="s">
        <v>175</v>
      </c>
      <c r="C62" s="54">
        <f t="shared" si="3"/>
        <v>3</v>
      </c>
      <c r="D62" s="59"/>
      <c r="E62" s="56"/>
      <c r="F62" s="57"/>
      <c r="G62" s="58"/>
      <c r="H62" s="59"/>
      <c r="I62" s="56"/>
      <c r="J62" s="57">
        <v>3</v>
      </c>
      <c r="K62" s="59"/>
    </row>
    <row r="63" spans="1:11" ht="21.75" customHeight="1">
      <c r="A63" s="53"/>
      <c r="B63" s="53" t="s">
        <v>176</v>
      </c>
      <c r="C63" s="54">
        <f t="shared" si="3"/>
        <v>3</v>
      </c>
      <c r="D63" s="56"/>
      <c r="E63" s="57"/>
      <c r="F63" s="58"/>
      <c r="G63" s="59"/>
      <c r="H63" s="56"/>
      <c r="I63" s="57"/>
      <c r="J63" s="58">
        <v>3</v>
      </c>
      <c r="K63" s="59"/>
    </row>
  </sheetData>
  <sheetProtection/>
  <mergeCells count="9">
    <mergeCell ref="A2:K2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2" right="0.2" top="0.59" bottom="0.2" header="0.5" footer="0.5"/>
  <pageSetup fitToHeight="1000" fitToWidth="1" orientation="landscape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workbookViewId="0" topLeftCell="A1">
      <selection activeCell="D17" sqref="D17"/>
    </sheetView>
  </sheetViews>
  <sheetFormatPr defaultColWidth="6.83203125" defaultRowHeight="12.75" customHeight="1"/>
  <cols>
    <col min="1" max="1" width="20.83203125" style="1" customWidth="1"/>
    <col min="2" max="2" width="17.5" style="1" customWidth="1"/>
    <col min="3" max="3" width="31.5" style="1" customWidth="1"/>
    <col min="4" max="4" width="21.5" style="1" customWidth="1"/>
    <col min="5" max="5" width="29.5" style="1" customWidth="1"/>
    <col min="6" max="6" width="18.16015625" style="1" customWidth="1"/>
    <col min="7" max="16384" width="6.83203125" style="1" customWidth="1"/>
  </cols>
  <sheetData>
    <row r="1" spans="1:6" ht="22.5" customHeight="1">
      <c r="A1" s="2"/>
      <c r="B1" s="3"/>
      <c r="C1" s="3"/>
      <c r="D1" s="3"/>
      <c r="E1" s="3"/>
      <c r="F1" s="4"/>
    </row>
    <row r="2" spans="1:6" ht="22.5" customHeight="1">
      <c r="A2" s="5" t="s">
        <v>878</v>
      </c>
      <c r="B2" s="6"/>
      <c r="C2" s="6"/>
      <c r="D2" s="6"/>
      <c r="E2" s="6"/>
      <c r="F2" s="6"/>
    </row>
    <row r="3" spans="1:6" ht="22.5" customHeight="1">
      <c r="A3" s="7" t="s">
        <v>12</v>
      </c>
      <c r="B3" s="8"/>
      <c r="C3" s="9"/>
      <c r="D3" s="9"/>
      <c r="E3" s="3"/>
      <c r="F3" s="10" t="s">
        <v>13</v>
      </c>
    </row>
    <row r="4" spans="1:6" ht="22.5" customHeight="1">
      <c r="A4" s="11" t="s">
        <v>14</v>
      </c>
      <c r="B4" s="11"/>
      <c r="C4" s="11" t="s">
        <v>15</v>
      </c>
      <c r="D4" s="11"/>
      <c r="E4" s="11"/>
      <c r="F4" s="11"/>
    </row>
    <row r="5" spans="1:6" ht="22.5" customHeight="1">
      <c r="A5" s="12" t="s">
        <v>16</v>
      </c>
      <c r="B5" s="13" t="s">
        <v>17</v>
      </c>
      <c r="C5" s="12" t="s">
        <v>18</v>
      </c>
      <c r="D5" s="14" t="s">
        <v>17</v>
      </c>
      <c r="E5" s="12" t="s">
        <v>19</v>
      </c>
      <c r="F5" s="12" t="s">
        <v>17</v>
      </c>
    </row>
    <row r="6" spans="1:6" ht="22.5" customHeight="1">
      <c r="A6" s="15" t="s">
        <v>879</v>
      </c>
      <c r="B6" s="16">
        <f>296454.95-149124.33-3887.62</f>
        <v>143443.00000000003</v>
      </c>
      <c r="C6" s="17" t="s">
        <v>880</v>
      </c>
      <c r="D6" s="18"/>
      <c r="E6" s="19" t="s">
        <v>881</v>
      </c>
      <c r="F6" s="20"/>
    </row>
    <row r="7" spans="1:6" ht="22.5" customHeight="1">
      <c r="A7" s="21"/>
      <c r="B7" s="22"/>
      <c r="C7" s="23" t="s">
        <v>882</v>
      </c>
      <c r="D7" s="24"/>
      <c r="E7" s="25" t="s">
        <v>883</v>
      </c>
      <c r="F7" s="20"/>
    </row>
    <row r="8" spans="1:8" ht="22.5" customHeight="1">
      <c r="A8" s="21"/>
      <c r="B8" s="16"/>
      <c r="C8" s="23" t="s">
        <v>884</v>
      </c>
      <c r="D8" s="24"/>
      <c r="E8" s="25" t="s">
        <v>885</v>
      </c>
      <c r="F8" s="20"/>
      <c r="G8" s="26"/>
      <c r="H8" s="26"/>
    </row>
    <row r="9" spans="1:9" ht="22.5" customHeight="1">
      <c r="A9" s="21"/>
      <c r="B9" s="16"/>
      <c r="C9" s="23" t="s">
        <v>886</v>
      </c>
      <c r="D9" s="24"/>
      <c r="E9" s="25" t="s">
        <v>887</v>
      </c>
      <c r="F9" s="20"/>
      <c r="G9" s="26"/>
      <c r="H9" s="26"/>
      <c r="I9" s="26"/>
    </row>
    <row r="10" spans="1:10" ht="22.5" customHeight="1">
      <c r="A10" s="21"/>
      <c r="B10" s="16"/>
      <c r="C10" s="23" t="s">
        <v>888</v>
      </c>
      <c r="D10" s="24"/>
      <c r="E10" s="25" t="s">
        <v>889</v>
      </c>
      <c r="F10" s="18"/>
      <c r="G10" s="26"/>
      <c r="H10" s="26"/>
      <c r="I10" s="26"/>
      <c r="J10" s="26"/>
    </row>
    <row r="11" spans="1:7" ht="22.5" customHeight="1">
      <c r="A11" s="21"/>
      <c r="B11" s="16"/>
      <c r="C11" s="23" t="s">
        <v>890</v>
      </c>
      <c r="D11" s="24"/>
      <c r="E11" s="27" t="s">
        <v>891</v>
      </c>
      <c r="F11" s="28">
        <f ca="1">SUM(F12:F12:F21)</f>
        <v>143443</v>
      </c>
      <c r="G11" s="26"/>
    </row>
    <row r="12" spans="1:8" ht="22.5" customHeight="1">
      <c r="A12" s="21"/>
      <c r="B12" s="16"/>
      <c r="C12" s="23" t="s">
        <v>892</v>
      </c>
      <c r="D12" s="24"/>
      <c r="E12" s="25" t="s">
        <v>883</v>
      </c>
      <c r="F12" s="20"/>
      <c r="G12" s="26"/>
      <c r="H12" s="26"/>
    </row>
    <row r="13" spans="1:8" ht="22.5" customHeight="1">
      <c r="A13" s="29"/>
      <c r="B13" s="16"/>
      <c r="C13" s="23" t="s">
        <v>893</v>
      </c>
      <c r="D13" s="24"/>
      <c r="E13" s="25" t="s">
        <v>885</v>
      </c>
      <c r="F13" s="20">
        <v>18968.62</v>
      </c>
      <c r="G13" s="26"/>
      <c r="H13" s="26"/>
    </row>
    <row r="14" spans="1:9" ht="22.5" customHeight="1">
      <c r="A14" s="29"/>
      <c r="B14" s="16"/>
      <c r="C14" s="23" t="s">
        <v>894</v>
      </c>
      <c r="D14" s="24"/>
      <c r="E14" s="25" t="s">
        <v>887</v>
      </c>
      <c r="F14" s="20"/>
      <c r="G14" s="26"/>
      <c r="H14" s="26"/>
      <c r="I14" s="26"/>
    </row>
    <row r="15" spans="1:9" ht="22.5" customHeight="1">
      <c r="A15" s="29"/>
      <c r="B15" s="16"/>
      <c r="C15" s="23" t="s">
        <v>895</v>
      </c>
      <c r="D15" s="24"/>
      <c r="E15" s="25" t="s">
        <v>896</v>
      </c>
      <c r="F15" s="20">
        <v>15</v>
      </c>
      <c r="G15" s="26"/>
      <c r="H15" s="26"/>
      <c r="I15" s="26"/>
    </row>
    <row r="16" spans="1:9" ht="22.5" customHeight="1">
      <c r="A16" s="30"/>
      <c r="B16" s="31"/>
      <c r="C16" s="23" t="s">
        <v>897</v>
      </c>
      <c r="D16" s="24"/>
      <c r="E16" s="25" t="s">
        <v>898</v>
      </c>
      <c r="F16" s="20"/>
      <c r="G16" s="26"/>
      <c r="H16" s="26"/>
      <c r="I16" s="26"/>
    </row>
    <row r="17" spans="1:9" ht="22.5" customHeight="1">
      <c r="A17" s="32"/>
      <c r="B17" s="31"/>
      <c r="C17" s="23" t="s">
        <v>899</v>
      </c>
      <c r="D17" s="24">
        <f>255923.95-149124.33-3887.62</f>
        <v>102912.00000000003</v>
      </c>
      <c r="E17" s="25" t="s">
        <v>900</v>
      </c>
      <c r="F17" s="20">
        <v>40126</v>
      </c>
      <c r="G17" s="26"/>
      <c r="H17" s="26"/>
      <c r="I17" s="26"/>
    </row>
    <row r="18" spans="1:9" ht="22.5" customHeight="1">
      <c r="A18" s="32"/>
      <c r="B18" s="31"/>
      <c r="C18" s="23" t="s">
        <v>901</v>
      </c>
      <c r="D18" s="24"/>
      <c r="E18" s="25" t="s">
        <v>902</v>
      </c>
      <c r="F18" s="20"/>
      <c r="G18" s="26"/>
      <c r="H18" s="26"/>
      <c r="I18" s="26"/>
    </row>
    <row r="19" spans="1:9" ht="22.5" customHeight="1">
      <c r="A19" s="29"/>
      <c r="B19" s="31"/>
      <c r="C19" s="23" t="s">
        <v>903</v>
      </c>
      <c r="D19" s="24"/>
      <c r="E19" s="25" t="s">
        <v>904</v>
      </c>
      <c r="F19" s="20"/>
      <c r="G19" s="26"/>
      <c r="H19" s="26"/>
      <c r="I19" s="26"/>
    </row>
    <row r="20" spans="1:9" ht="22.5" customHeight="1">
      <c r="A20" s="29"/>
      <c r="B20" s="16"/>
      <c r="C20" s="23" t="s">
        <v>905</v>
      </c>
      <c r="D20" s="24"/>
      <c r="E20" s="25" t="s">
        <v>889</v>
      </c>
      <c r="F20" s="20">
        <f>237275.33-149124.33-3887.62</f>
        <v>84263.38</v>
      </c>
      <c r="G20" s="26"/>
      <c r="H20" s="26"/>
      <c r="I20" s="26"/>
    </row>
    <row r="21" spans="1:9" ht="22.5" customHeight="1">
      <c r="A21" s="30"/>
      <c r="B21" s="16"/>
      <c r="C21" s="33" t="s">
        <v>906</v>
      </c>
      <c r="D21" s="24"/>
      <c r="E21" s="25" t="s">
        <v>864</v>
      </c>
      <c r="F21" s="18">
        <v>70</v>
      </c>
      <c r="G21" s="26"/>
      <c r="H21" s="26"/>
      <c r="I21" s="26"/>
    </row>
    <row r="22" spans="1:8" ht="18" customHeight="1">
      <c r="A22" s="32"/>
      <c r="B22" s="16"/>
      <c r="C22" s="33" t="s">
        <v>907</v>
      </c>
      <c r="D22" s="24"/>
      <c r="E22" s="34" t="s">
        <v>908</v>
      </c>
      <c r="F22" s="24"/>
      <c r="G22" s="26"/>
      <c r="H22" s="26"/>
    </row>
    <row r="23" spans="1:8" ht="19.5" customHeight="1">
      <c r="A23" s="32"/>
      <c r="B23" s="16"/>
      <c r="C23" s="33" t="s">
        <v>909</v>
      </c>
      <c r="D23" s="24"/>
      <c r="E23" s="34" t="s">
        <v>910</v>
      </c>
      <c r="F23" s="18"/>
      <c r="G23" s="26"/>
      <c r="H23" s="26"/>
    </row>
    <row r="24" spans="1:9" ht="21.75" customHeight="1">
      <c r="A24" s="32"/>
      <c r="B24" s="16"/>
      <c r="C24" s="23" t="s">
        <v>911</v>
      </c>
      <c r="D24" s="24"/>
      <c r="E24" s="34" t="s">
        <v>912</v>
      </c>
      <c r="F24" s="18"/>
      <c r="G24" s="26"/>
      <c r="H24" s="26"/>
      <c r="I24" s="26"/>
    </row>
    <row r="25" spans="1:8" ht="23.25" customHeight="1">
      <c r="A25" s="32"/>
      <c r="B25" s="16"/>
      <c r="C25" s="23" t="s">
        <v>913</v>
      </c>
      <c r="D25" s="24"/>
      <c r="E25" s="34"/>
      <c r="F25" s="35"/>
      <c r="G25" s="26"/>
      <c r="H25" s="26"/>
    </row>
    <row r="26" spans="1:8" ht="21.75" customHeight="1">
      <c r="A26" s="32"/>
      <c r="B26" s="16"/>
      <c r="C26" s="23" t="s">
        <v>914</v>
      </c>
      <c r="D26" s="24"/>
      <c r="E26" s="34"/>
      <c r="F26" s="35"/>
      <c r="G26" s="26"/>
      <c r="H26" s="26"/>
    </row>
    <row r="27" spans="1:6" ht="21.75" customHeight="1">
      <c r="A27" s="32"/>
      <c r="B27" s="16"/>
      <c r="C27" s="23" t="s">
        <v>915</v>
      </c>
      <c r="D27" s="24"/>
      <c r="E27" s="34"/>
      <c r="F27" s="35"/>
    </row>
    <row r="28" spans="1:6" ht="21.75" customHeight="1">
      <c r="A28" s="32"/>
      <c r="B28" s="16"/>
      <c r="C28" s="23" t="s">
        <v>916</v>
      </c>
      <c r="D28" s="24"/>
      <c r="E28" s="34"/>
      <c r="F28" s="35"/>
    </row>
    <row r="29" spans="1:6" ht="21.75" customHeight="1">
      <c r="A29" s="32"/>
      <c r="B29" s="16"/>
      <c r="C29" s="23" t="s">
        <v>917</v>
      </c>
      <c r="D29" s="24">
        <v>85</v>
      </c>
      <c r="E29" s="34"/>
      <c r="F29" s="35"/>
    </row>
    <row r="30" spans="1:6" ht="21.75" customHeight="1">
      <c r="A30" s="32"/>
      <c r="B30" s="16"/>
      <c r="C30" s="23" t="s">
        <v>918</v>
      </c>
      <c r="D30" s="24"/>
      <c r="E30" s="34"/>
      <c r="F30" s="35"/>
    </row>
    <row r="31" spans="1:6" ht="21.75" customHeight="1">
      <c r="A31" s="32"/>
      <c r="B31" s="16"/>
      <c r="C31" s="23" t="s">
        <v>919</v>
      </c>
      <c r="D31" s="24"/>
      <c r="E31" s="34"/>
      <c r="F31" s="35"/>
    </row>
    <row r="32" spans="1:6" ht="21.75" customHeight="1">
      <c r="A32" s="32"/>
      <c r="B32" s="16"/>
      <c r="C32" s="23" t="s">
        <v>920</v>
      </c>
      <c r="D32" s="24">
        <v>40126</v>
      </c>
      <c r="E32" s="34"/>
      <c r="F32" s="35"/>
    </row>
    <row r="33" spans="1:6" ht="21.75" customHeight="1">
      <c r="A33" s="32"/>
      <c r="B33" s="16"/>
      <c r="C33" s="23" t="s">
        <v>921</v>
      </c>
      <c r="D33" s="24">
        <v>320</v>
      </c>
      <c r="E33" s="34"/>
      <c r="F33" s="35"/>
    </row>
    <row r="34" spans="1:6" ht="18" customHeight="1">
      <c r="A34" s="36" t="s">
        <v>87</v>
      </c>
      <c r="B34" s="31">
        <f>SUM(B6,B9,B10,B12,B13,B14,B15)</f>
        <v>143443.00000000003</v>
      </c>
      <c r="C34" s="36" t="s">
        <v>88</v>
      </c>
      <c r="D34" s="35">
        <f>SUM(D6:D33)</f>
        <v>143443.00000000003</v>
      </c>
      <c r="E34" s="36" t="s">
        <v>88</v>
      </c>
      <c r="F34" s="35">
        <f>SUM(F6,F11)</f>
        <v>143443</v>
      </c>
    </row>
  </sheetData>
  <sheetProtection/>
  <printOptions horizontalCentered="1"/>
  <pageMargins left="0.75" right="0.75" top="0.79" bottom="1" header="0" footer="0"/>
  <pageSetup fitToHeight="1" fitToWidth="1" horizontalDpi="300" verticalDpi="3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34">
      <selection activeCell="D45" sqref="D45"/>
    </sheetView>
  </sheetViews>
  <sheetFormatPr defaultColWidth="6.83203125" defaultRowHeight="12.75" customHeight="1"/>
  <cols>
    <col min="1" max="1" width="43.33203125" style="1" customWidth="1"/>
    <col min="2" max="2" width="17.5" style="1" customWidth="1"/>
    <col min="3" max="3" width="37.83203125" style="1" customWidth="1"/>
    <col min="4" max="4" width="21.5" style="26" customWidth="1"/>
    <col min="5" max="5" width="37.83203125" style="26" customWidth="1"/>
    <col min="6" max="6" width="18.16015625" style="26" customWidth="1"/>
    <col min="7" max="16384" width="6.83203125" style="1" customWidth="1"/>
  </cols>
  <sheetData>
    <row r="1" spans="1:6" ht="22.5" customHeight="1">
      <c r="A1" s="115"/>
      <c r="B1" s="3"/>
      <c r="C1" s="3"/>
      <c r="D1" s="3"/>
      <c r="E1" s="3"/>
      <c r="F1" s="4"/>
    </row>
    <row r="2" spans="1:6" ht="22.5" customHeight="1">
      <c r="A2" s="65" t="s">
        <v>11</v>
      </c>
      <c r="B2" s="65"/>
      <c r="C2" s="65"/>
      <c r="D2" s="65"/>
      <c r="E2" s="65"/>
      <c r="F2" s="65"/>
    </row>
    <row r="3" spans="1:6" ht="22.5" customHeight="1">
      <c r="A3" s="7" t="s">
        <v>12</v>
      </c>
      <c r="B3" s="8"/>
      <c r="C3" s="9"/>
      <c r="D3" s="9"/>
      <c r="E3" s="3"/>
      <c r="F3" s="74" t="s">
        <v>13</v>
      </c>
    </row>
    <row r="4" spans="1:6" ht="22.5" customHeight="1">
      <c r="A4" s="45" t="s">
        <v>14</v>
      </c>
      <c r="B4" s="45"/>
      <c r="C4" s="45" t="s">
        <v>15</v>
      </c>
      <c r="D4" s="45"/>
      <c r="E4" s="45"/>
      <c r="F4" s="45"/>
    </row>
    <row r="5" spans="1:6" ht="22.5" customHeight="1">
      <c r="A5" s="42" t="s">
        <v>16</v>
      </c>
      <c r="B5" s="42" t="s">
        <v>17</v>
      </c>
      <c r="C5" s="42" t="s">
        <v>18</v>
      </c>
      <c r="D5" s="83" t="s">
        <v>17</v>
      </c>
      <c r="E5" s="42" t="s">
        <v>19</v>
      </c>
      <c r="F5" s="42" t="s">
        <v>17</v>
      </c>
    </row>
    <row r="6" spans="1:6" ht="22.5" customHeight="1">
      <c r="A6" s="116" t="s">
        <v>20</v>
      </c>
      <c r="B6" s="84">
        <f>B7</f>
        <v>277802.64</v>
      </c>
      <c r="C6" s="116" t="s">
        <v>20</v>
      </c>
      <c r="D6" s="84">
        <v>281690.26</v>
      </c>
      <c r="E6" s="29" t="s">
        <v>20</v>
      </c>
      <c r="F6" s="84">
        <v>281690.26</v>
      </c>
    </row>
    <row r="7" spans="1:6" ht="22.5" customHeight="1">
      <c r="A7" s="90" t="s">
        <v>21</v>
      </c>
      <c r="B7" s="84">
        <f>B8+B10</f>
        <v>277802.64</v>
      </c>
      <c r="C7" s="23" t="s">
        <v>22</v>
      </c>
      <c r="D7" s="84">
        <f>'Z5'!C7+'Z10'!D6</f>
        <v>33050.89</v>
      </c>
      <c r="E7" s="17" t="s">
        <v>23</v>
      </c>
      <c r="F7" s="84">
        <v>48652.11</v>
      </c>
    </row>
    <row r="8" spans="1:8" ht="22.5" customHeight="1">
      <c r="A8" s="86" t="s">
        <v>24</v>
      </c>
      <c r="B8" s="85">
        <f>'Z4'!B7</f>
        <v>134359.64</v>
      </c>
      <c r="C8" s="17" t="s">
        <v>25</v>
      </c>
      <c r="D8" s="84"/>
      <c r="E8" s="17" t="s">
        <v>26</v>
      </c>
      <c r="F8" s="84">
        <v>35615.170000000006</v>
      </c>
      <c r="H8" s="26"/>
    </row>
    <row r="9" spans="1:6" ht="22.5" customHeight="1">
      <c r="A9" s="117" t="s">
        <v>27</v>
      </c>
      <c r="B9" s="88">
        <f>'Z4'!B8</f>
        <v>37922.94</v>
      </c>
      <c r="C9" s="17" t="s">
        <v>28</v>
      </c>
      <c r="D9" s="84"/>
      <c r="E9" s="17" t="s">
        <v>29</v>
      </c>
      <c r="F9" s="85">
        <v>8458.89</v>
      </c>
    </row>
    <row r="10" spans="1:6" ht="22.5" customHeight="1">
      <c r="A10" s="86" t="s">
        <v>30</v>
      </c>
      <c r="B10" s="88">
        <f>'Z4'!B9</f>
        <v>143443.00000000003</v>
      </c>
      <c r="C10" s="17" t="s">
        <v>31</v>
      </c>
      <c r="D10" s="84">
        <v>240.8</v>
      </c>
      <c r="E10" s="17" t="s">
        <v>32</v>
      </c>
      <c r="F10" s="88">
        <v>4578.05</v>
      </c>
    </row>
    <row r="11" spans="1:6" ht="22.5" customHeight="1">
      <c r="A11" s="86" t="s">
        <v>33</v>
      </c>
      <c r="B11" s="88"/>
      <c r="C11" s="17" t="s">
        <v>34</v>
      </c>
      <c r="D11" s="84">
        <v>30323.08</v>
      </c>
      <c r="E11" s="17" t="s">
        <v>35</v>
      </c>
      <c r="F11" s="88"/>
    </row>
    <row r="12" spans="1:6" ht="22.5" customHeight="1">
      <c r="A12" s="86" t="s">
        <v>36</v>
      </c>
      <c r="B12" s="89"/>
      <c r="C12" s="17" t="s">
        <v>37</v>
      </c>
      <c r="D12" s="84"/>
      <c r="E12" s="87" t="s">
        <v>38</v>
      </c>
      <c r="F12" s="89">
        <v>233038.15</v>
      </c>
    </row>
    <row r="13" spans="1:6" ht="22.5" customHeight="1">
      <c r="A13" s="86" t="s">
        <v>39</v>
      </c>
      <c r="B13" s="84"/>
      <c r="C13" s="17" t="s">
        <v>40</v>
      </c>
      <c r="D13" s="84">
        <v>313.23</v>
      </c>
      <c r="E13" s="17" t="s">
        <v>26</v>
      </c>
      <c r="F13" s="84"/>
    </row>
    <row r="14" spans="1:9" ht="22.5" customHeight="1">
      <c r="A14" s="86" t="s">
        <v>41</v>
      </c>
      <c r="B14" s="84"/>
      <c r="C14" s="17" t="s">
        <v>42</v>
      </c>
      <c r="D14" s="84">
        <v>8921.08</v>
      </c>
      <c r="E14" s="17" t="s">
        <v>29</v>
      </c>
      <c r="F14" s="85">
        <v>45264.21</v>
      </c>
      <c r="I14" s="26"/>
    </row>
    <row r="15" spans="1:6" ht="22.5" customHeight="1">
      <c r="A15" s="86" t="s">
        <v>43</v>
      </c>
      <c r="B15" s="84"/>
      <c r="C15" s="17" t="s">
        <v>44</v>
      </c>
      <c r="D15" s="84"/>
      <c r="E15" s="17" t="s">
        <v>32</v>
      </c>
      <c r="F15" s="88">
        <v>11846.77</v>
      </c>
    </row>
    <row r="16" spans="1:9" ht="22.5" customHeight="1">
      <c r="A16" s="23" t="s">
        <v>45</v>
      </c>
      <c r="B16" s="84"/>
      <c r="C16" s="17" t="s">
        <v>46</v>
      </c>
      <c r="D16" s="84">
        <v>9928.789999999999</v>
      </c>
      <c r="E16" s="17" t="s">
        <v>47</v>
      </c>
      <c r="F16" s="89">
        <v>5719.16</v>
      </c>
      <c r="I16" s="26"/>
    </row>
    <row r="17" spans="1:6" ht="22.5" customHeight="1">
      <c r="A17" s="23" t="s">
        <v>48</v>
      </c>
      <c r="B17" s="84"/>
      <c r="C17" s="17" t="s">
        <v>49</v>
      </c>
      <c r="D17" s="84">
        <v>3157.07</v>
      </c>
      <c r="E17" s="17" t="s">
        <v>50</v>
      </c>
      <c r="F17" s="84">
        <v>970</v>
      </c>
    </row>
    <row r="18" spans="1:6" ht="22.5" customHeight="1">
      <c r="A18" s="23" t="s">
        <v>51</v>
      </c>
      <c r="B18" s="91"/>
      <c r="C18" s="17" t="s">
        <v>52</v>
      </c>
      <c r="D18" s="84">
        <v>129780.76</v>
      </c>
      <c r="E18" s="17" t="s">
        <v>53</v>
      </c>
      <c r="F18" s="84">
        <v>56162</v>
      </c>
    </row>
    <row r="19" spans="1:6" ht="22.5" customHeight="1">
      <c r="A19" s="29"/>
      <c r="B19" s="118"/>
      <c r="C19" s="23" t="s">
        <v>54</v>
      </c>
      <c r="D19" s="84">
        <v>5127.35</v>
      </c>
      <c r="E19" s="17" t="s">
        <v>55</v>
      </c>
      <c r="F19" s="84">
        <v>1000</v>
      </c>
    </row>
    <row r="20" spans="1:6" ht="22.5" customHeight="1">
      <c r="A20" s="29"/>
      <c r="B20" s="91"/>
      <c r="C20" s="23" t="s">
        <v>56</v>
      </c>
      <c r="D20" s="84">
        <v>476.85</v>
      </c>
      <c r="E20" s="17" t="s">
        <v>57</v>
      </c>
      <c r="F20" s="84"/>
    </row>
    <row r="21" spans="1:6" ht="22.5" customHeight="1">
      <c r="A21" s="93"/>
      <c r="B21" s="91"/>
      <c r="C21" s="23" t="s">
        <v>58</v>
      </c>
      <c r="D21" s="84">
        <v>221</v>
      </c>
      <c r="E21" s="17" t="s">
        <v>59</v>
      </c>
      <c r="F21" s="84">
        <v>110197.08</v>
      </c>
    </row>
    <row r="22" spans="1:6" ht="22.5" customHeight="1">
      <c r="A22" s="119"/>
      <c r="B22" s="91"/>
      <c r="C22" s="23" t="s">
        <v>60</v>
      </c>
      <c r="D22" s="84">
        <v>320.03</v>
      </c>
      <c r="E22" s="17" t="s">
        <v>61</v>
      </c>
      <c r="F22" s="85">
        <v>1878.93</v>
      </c>
    </row>
    <row r="23" spans="1:6" ht="22.5" customHeight="1">
      <c r="A23" s="93"/>
      <c r="B23" s="91"/>
      <c r="C23" s="23" t="s">
        <v>62</v>
      </c>
      <c r="D23" s="84">
        <v>614.55</v>
      </c>
      <c r="E23" s="94" t="s">
        <v>63</v>
      </c>
      <c r="F23" s="88"/>
    </row>
    <row r="24" spans="1:6" ht="22.5" customHeight="1">
      <c r="A24" s="93"/>
      <c r="B24" s="91"/>
      <c r="C24" s="23" t="s">
        <v>64</v>
      </c>
      <c r="D24" s="84"/>
      <c r="E24" s="94" t="s">
        <v>65</v>
      </c>
      <c r="F24" s="85"/>
    </row>
    <row r="25" spans="1:7" ht="22.5" customHeight="1">
      <c r="A25" s="93"/>
      <c r="B25" s="91"/>
      <c r="C25" s="23" t="s">
        <v>66</v>
      </c>
      <c r="D25" s="84">
        <v>1517.78</v>
      </c>
      <c r="E25" s="94" t="s">
        <v>67</v>
      </c>
      <c r="F25" s="85"/>
      <c r="G25" s="26"/>
    </row>
    <row r="26" spans="1:8" ht="22.5" customHeight="1">
      <c r="A26" s="93"/>
      <c r="B26" s="91"/>
      <c r="C26" s="23" t="s">
        <v>68</v>
      </c>
      <c r="D26" s="84"/>
      <c r="E26" s="94" t="s">
        <v>51</v>
      </c>
      <c r="F26" s="85"/>
      <c r="G26" s="26"/>
      <c r="H26" s="26"/>
    </row>
    <row r="27" spans="1:8" ht="22.5" customHeight="1">
      <c r="A27" s="119"/>
      <c r="B27" s="92"/>
      <c r="C27" s="23" t="s">
        <v>69</v>
      </c>
      <c r="D27" s="84"/>
      <c r="E27" s="87" t="s">
        <v>70</v>
      </c>
      <c r="F27" s="85"/>
      <c r="G27" s="26"/>
      <c r="H27" s="26"/>
    </row>
    <row r="28" spans="1:8" ht="22.5" customHeight="1">
      <c r="A28" s="93"/>
      <c r="B28" s="91"/>
      <c r="C28" s="23" t="s">
        <v>71</v>
      </c>
      <c r="D28" s="84"/>
      <c r="E28" s="87" t="s">
        <v>72</v>
      </c>
      <c r="F28" s="85"/>
      <c r="G28" s="26"/>
      <c r="H28" s="26"/>
    </row>
    <row r="29" spans="1:8" ht="22.5" customHeight="1">
      <c r="A29" s="119"/>
      <c r="B29" s="92"/>
      <c r="C29" s="23" t="s">
        <v>73</v>
      </c>
      <c r="D29" s="84"/>
      <c r="E29" s="87" t="s">
        <v>74</v>
      </c>
      <c r="F29" s="85"/>
      <c r="G29" s="26"/>
      <c r="H29" s="26"/>
    </row>
    <row r="30" spans="1:7" ht="22.5" customHeight="1">
      <c r="A30" s="119"/>
      <c r="B30" s="91"/>
      <c r="C30" s="23" t="s">
        <v>75</v>
      </c>
      <c r="D30" s="84">
        <f>'Z4'!D30+'Z10'!D29</f>
        <v>170</v>
      </c>
      <c r="E30" s="87" t="s">
        <v>76</v>
      </c>
      <c r="F30" s="85"/>
      <c r="G30" s="26"/>
    </row>
    <row r="31" spans="1:7" ht="22.5" customHeight="1">
      <c r="A31" s="119"/>
      <c r="B31" s="91"/>
      <c r="C31" s="23" t="s">
        <v>77</v>
      </c>
      <c r="D31" s="84"/>
      <c r="E31" s="87" t="s">
        <v>78</v>
      </c>
      <c r="F31" s="85"/>
      <c r="G31" s="26"/>
    </row>
    <row r="32" spans="1:7" ht="22.5" customHeight="1">
      <c r="A32" s="119"/>
      <c r="B32" s="91"/>
      <c r="C32" s="23" t="s">
        <v>79</v>
      </c>
      <c r="D32" s="84">
        <v>1000</v>
      </c>
      <c r="E32" s="87" t="s">
        <v>80</v>
      </c>
      <c r="F32" s="85"/>
      <c r="G32" s="26"/>
    </row>
    <row r="33" spans="1:8" ht="22.5" customHeight="1">
      <c r="A33" s="119"/>
      <c r="B33" s="91"/>
      <c r="C33" s="23" t="s">
        <v>81</v>
      </c>
      <c r="D33" s="84">
        <v>56162</v>
      </c>
      <c r="E33" s="87" t="s">
        <v>82</v>
      </c>
      <c r="F33" s="85"/>
      <c r="G33" s="26"/>
      <c r="H33" s="26"/>
    </row>
    <row r="34" spans="1:7" ht="22.5" customHeight="1">
      <c r="A34" s="93"/>
      <c r="B34" s="91"/>
      <c r="C34" s="23" t="s">
        <v>83</v>
      </c>
      <c r="D34" s="85">
        <v>450</v>
      </c>
      <c r="E34" s="87" t="s">
        <v>84</v>
      </c>
      <c r="F34" s="85"/>
      <c r="G34" s="26"/>
    </row>
    <row r="35" spans="1:6" ht="22.5" customHeight="1">
      <c r="A35" s="119"/>
      <c r="B35" s="91"/>
      <c r="C35" s="116" t="s">
        <v>51</v>
      </c>
      <c r="D35" s="88"/>
      <c r="E35" s="29" t="s">
        <v>85</v>
      </c>
      <c r="F35" s="85"/>
    </row>
    <row r="36" spans="1:6" ht="22.5" customHeight="1">
      <c r="A36" s="119"/>
      <c r="B36" s="91"/>
      <c r="C36" s="29"/>
      <c r="D36" s="96"/>
      <c r="E36" s="29" t="s">
        <v>86</v>
      </c>
      <c r="F36" s="85"/>
    </row>
    <row r="37" spans="1:6" ht="26.25" customHeight="1">
      <c r="A37" s="119"/>
      <c r="B37" s="91"/>
      <c r="C37" s="29"/>
      <c r="D37" s="96"/>
      <c r="E37" s="29"/>
      <c r="F37" s="96"/>
    </row>
    <row r="38" spans="1:6" ht="22.5" customHeight="1">
      <c r="A38" s="97" t="s">
        <v>87</v>
      </c>
      <c r="B38" s="92">
        <f>SUM(B6,B18)</f>
        <v>277802.64</v>
      </c>
      <c r="C38" s="97" t="s">
        <v>88</v>
      </c>
      <c r="D38" s="92">
        <f>SUM(D6,D35)</f>
        <v>281690.26</v>
      </c>
      <c r="E38" s="97" t="s">
        <v>88</v>
      </c>
      <c r="F38" s="96">
        <f>SUM(F6,F26)</f>
        <v>281690.26</v>
      </c>
    </row>
    <row r="39" spans="1:6" ht="22.5" customHeight="1">
      <c r="A39" s="116" t="s">
        <v>89</v>
      </c>
      <c r="B39" s="91"/>
      <c r="C39" s="29" t="s">
        <v>90</v>
      </c>
      <c r="D39" s="96"/>
      <c r="E39" s="29" t="s">
        <v>90</v>
      </c>
      <c r="F39" s="96"/>
    </row>
    <row r="40" spans="1:6" ht="22.5" customHeight="1">
      <c r="A40" s="116" t="s">
        <v>91</v>
      </c>
      <c r="B40" s="91"/>
      <c r="C40" s="116" t="s">
        <v>92</v>
      </c>
      <c r="D40" s="85"/>
      <c r="E40" s="29" t="s">
        <v>92</v>
      </c>
      <c r="F40" s="85"/>
    </row>
    <row r="41" spans="1:6" ht="22.5" customHeight="1">
      <c r="A41" s="116" t="s">
        <v>93</v>
      </c>
      <c r="B41" s="91">
        <f>SUM(B42:B43)</f>
        <v>3887.62</v>
      </c>
      <c r="C41" s="98"/>
      <c r="D41" s="96"/>
      <c r="E41" s="93"/>
      <c r="F41" s="96"/>
    </row>
    <row r="42" spans="1:6" ht="22.5" customHeight="1">
      <c r="A42" s="116" t="s">
        <v>94</v>
      </c>
      <c r="B42" s="91">
        <v>3887.62</v>
      </c>
      <c r="C42" s="98"/>
      <c r="D42" s="96"/>
      <c r="E42" s="93"/>
      <c r="F42" s="96"/>
    </row>
    <row r="43" spans="1:6" ht="22.5" customHeight="1">
      <c r="A43" s="116" t="s">
        <v>95</v>
      </c>
      <c r="B43" s="91"/>
      <c r="C43" s="98"/>
      <c r="D43" s="96"/>
      <c r="E43" s="93"/>
      <c r="F43" s="96"/>
    </row>
    <row r="44" spans="1:6" ht="21" customHeight="1">
      <c r="A44" s="119"/>
      <c r="B44" s="91"/>
      <c r="C44" s="93"/>
      <c r="D44" s="96"/>
      <c r="E44" s="93"/>
      <c r="F44" s="96"/>
    </row>
    <row r="45" spans="1:6" ht="22.5" customHeight="1">
      <c r="A45" s="99" t="s">
        <v>96</v>
      </c>
      <c r="B45" s="92">
        <f>B38+B41</f>
        <v>281690.26</v>
      </c>
      <c r="C45" s="100" t="s">
        <v>97</v>
      </c>
      <c r="D45" s="96">
        <f>SUM(D38,D39,D40)</f>
        <v>281690.26</v>
      </c>
      <c r="E45" s="99" t="s">
        <v>97</v>
      </c>
      <c r="F45" s="85">
        <f>SUM(F38,F39,F40)</f>
        <v>281690.26</v>
      </c>
    </row>
  </sheetData>
  <sheetProtection/>
  <printOptions horizontalCentered="1"/>
  <pageMargins left="0.55" right="0.16" top="0.39" bottom="0.21" header="0" footer="0"/>
  <pageSetup fitToHeight="1" fitToWidth="1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workbookViewId="0" topLeftCell="B1">
      <selection activeCell="M8" sqref="M8"/>
    </sheetView>
  </sheetViews>
  <sheetFormatPr defaultColWidth="6.83203125" defaultRowHeight="12.75" customHeight="1"/>
  <cols>
    <col min="1" max="1" width="10.16015625" style="26" customWidth="1"/>
    <col min="2" max="2" width="22.83203125" style="26" customWidth="1"/>
    <col min="3" max="3" width="16.83203125" style="110" customWidth="1"/>
    <col min="4" max="5" width="16.66015625" style="26" customWidth="1"/>
    <col min="6" max="6" width="16.83203125" style="26" customWidth="1"/>
    <col min="7" max="7" width="16.66015625" style="26" customWidth="1"/>
    <col min="8" max="16" width="13.16015625" style="26" customWidth="1"/>
    <col min="17" max="16384" width="6.83203125" style="26" customWidth="1"/>
  </cols>
  <sheetData>
    <row r="1" ht="18.75" customHeight="1">
      <c r="A1" s="64"/>
    </row>
    <row r="2" spans="1:16" ht="35.25" customHeight="1">
      <c r="A2" s="65" t="s">
        <v>98</v>
      </c>
      <c r="B2" s="65"/>
      <c r="C2" s="111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4" customHeight="1">
      <c r="A3" s="7" t="s">
        <v>12</v>
      </c>
      <c r="B3" s="101"/>
      <c r="C3" s="112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3" t="s">
        <v>13</v>
      </c>
    </row>
    <row r="4" spans="1:16" ht="24" customHeight="1">
      <c r="A4" s="41" t="s">
        <v>99</v>
      </c>
      <c r="B4" s="41" t="s">
        <v>100</v>
      </c>
      <c r="C4" s="113" t="s">
        <v>101</v>
      </c>
      <c r="D4" s="48" t="s">
        <v>102</v>
      </c>
      <c r="E4" s="45"/>
      <c r="F4" s="45"/>
      <c r="G4" s="44"/>
      <c r="H4" s="44"/>
      <c r="I4" s="44"/>
      <c r="J4" s="44"/>
      <c r="K4" s="44"/>
      <c r="L4" s="44"/>
      <c r="M4" s="44"/>
      <c r="N4" s="44"/>
      <c r="O4" s="108"/>
      <c r="P4" s="47" t="s">
        <v>103</v>
      </c>
    </row>
    <row r="5" spans="1:16" ht="24" customHeight="1">
      <c r="A5" s="41"/>
      <c r="B5" s="41"/>
      <c r="C5" s="113"/>
      <c r="D5" s="102" t="s">
        <v>104</v>
      </c>
      <c r="E5" s="45" t="s">
        <v>105</v>
      </c>
      <c r="F5" s="61"/>
      <c r="G5" s="46" t="s">
        <v>106</v>
      </c>
      <c r="H5" s="46" t="s">
        <v>107</v>
      </c>
      <c r="I5" s="46" t="s">
        <v>108</v>
      </c>
      <c r="J5" s="46" t="s">
        <v>109</v>
      </c>
      <c r="K5" s="46" t="s">
        <v>110</v>
      </c>
      <c r="L5" s="46" t="s">
        <v>89</v>
      </c>
      <c r="M5" s="46" t="s">
        <v>93</v>
      </c>
      <c r="N5" s="46" t="s">
        <v>91</v>
      </c>
      <c r="O5" s="47" t="s">
        <v>111</v>
      </c>
      <c r="P5" s="47"/>
    </row>
    <row r="6" spans="1:16" ht="39" customHeight="1">
      <c r="A6" s="41"/>
      <c r="B6" s="41"/>
      <c r="C6" s="113"/>
      <c r="D6" s="103"/>
      <c r="E6" s="47" t="s">
        <v>112</v>
      </c>
      <c r="F6" s="46" t="s">
        <v>113</v>
      </c>
      <c r="G6" s="46"/>
      <c r="H6" s="46"/>
      <c r="I6" s="46"/>
      <c r="J6" s="46"/>
      <c r="K6" s="46"/>
      <c r="L6" s="46"/>
      <c r="M6" s="46"/>
      <c r="N6" s="46"/>
      <c r="O6" s="47"/>
      <c r="P6" s="47"/>
    </row>
    <row r="7" spans="1:16" ht="21" customHeight="1">
      <c r="A7" s="51"/>
      <c r="B7" s="51"/>
      <c r="C7" s="114">
        <v>1</v>
      </c>
      <c r="D7" s="52">
        <v>2</v>
      </c>
      <c r="E7" s="52">
        <v>3</v>
      </c>
      <c r="F7" s="52">
        <v>4</v>
      </c>
      <c r="G7" s="51">
        <v>5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  <c r="M7" s="51">
        <v>11</v>
      </c>
      <c r="N7" s="51">
        <v>12</v>
      </c>
      <c r="O7" s="51">
        <v>13</v>
      </c>
      <c r="P7" s="51">
        <v>14</v>
      </c>
    </row>
    <row r="8" spans="1:16" ht="21" customHeight="1">
      <c r="A8" s="104"/>
      <c r="B8" s="105" t="s">
        <v>104</v>
      </c>
      <c r="C8" s="76">
        <f>C9+C11+C13+C15+C18+C23+C25+C27+C29+C33+C35+C42+C46+C48+C50+C52+C55+C58+C62+C66+C68+C70</f>
        <v>281690.26000000007</v>
      </c>
      <c r="D8" s="76">
        <f>E8+G8+M8</f>
        <v>281690.26</v>
      </c>
      <c r="E8" s="76">
        <f>E9+E11+E13+E15+E18+E23+E25+E27+E29+E33+E35+E42+E46+E48+E50+E52+E55+E58+E62+E66+E68+E70</f>
        <v>134359.64</v>
      </c>
      <c r="F8" s="76">
        <f>F9+F11+F13+F15+F18+F23+F25+F27+F29+F33+F35+F42+F46+F48+F50+F52+F55+F58+F62+F66+F68+F70</f>
        <v>37922.941000000006</v>
      </c>
      <c r="G8" s="76">
        <f>G9+G11+G13+G15+G18+G23+G25+G27+G29+G33+G35+G42+G46+G48+G50+G52+G55+G58+G62+G66+G68+G70</f>
        <v>143443</v>
      </c>
      <c r="H8" s="76"/>
      <c r="I8" s="107"/>
      <c r="J8" s="107"/>
      <c r="K8" s="107"/>
      <c r="L8" s="107"/>
      <c r="M8" s="107">
        <v>3887.62</v>
      </c>
      <c r="N8" s="107"/>
      <c r="O8" s="107"/>
      <c r="P8" s="59"/>
    </row>
    <row r="9" spans="1:16" ht="21" customHeight="1">
      <c r="A9" s="104"/>
      <c r="B9" s="105" t="s">
        <v>114</v>
      </c>
      <c r="C9" s="59">
        <v>170.01</v>
      </c>
      <c r="D9" s="59">
        <v>170.01</v>
      </c>
      <c r="E9" s="76">
        <v>170.01</v>
      </c>
      <c r="F9" s="76"/>
      <c r="G9" s="76"/>
      <c r="H9" s="76"/>
      <c r="I9" s="107"/>
      <c r="J9" s="107"/>
      <c r="K9" s="107"/>
      <c r="L9" s="107"/>
      <c r="M9" s="107"/>
      <c r="N9" s="107"/>
      <c r="O9" s="107"/>
      <c r="P9" s="59"/>
    </row>
    <row r="10" spans="1:16" ht="21" customHeight="1">
      <c r="A10" s="104"/>
      <c r="B10" s="105" t="s">
        <v>115</v>
      </c>
      <c r="C10" s="58">
        <v>170.01</v>
      </c>
      <c r="D10" s="59">
        <v>170.01</v>
      </c>
      <c r="E10" s="106">
        <v>170.01</v>
      </c>
      <c r="F10" s="76"/>
      <c r="G10" s="106"/>
      <c r="H10" s="107"/>
      <c r="I10" s="107"/>
      <c r="J10" s="107"/>
      <c r="K10" s="107"/>
      <c r="L10" s="107"/>
      <c r="M10" s="107"/>
      <c r="N10" s="107"/>
      <c r="O10" s="107"/>
      <c r="P10" s="59"/>
    </row>
    <row r="11" spans="1:16" ht="21" customHeight="1">
      <c r="A11" s="104"/>
      <c r="B11" s="105" t="s">
        <v>116</v>
      </c>
      <c r="C11" s="58">
        <v>1531.7</v>
      </c>
      <c r="D11" s="59">
        <v>1531.7</v>
      </c>
      <c r="E11" s="106">
        <v>273.7</v>
      </c>
      <c r="F11" s="76"/>
      <c r="G11" s="106">
        <v>1258</v>
      </c>
      <c r="H11" s="107"/>
      <c r="I11" s="107"/>
      <c r="J11" s="107"/>
      <c r="K11" s="107"/>
      <c r="L11" s="107"/>
      <c r="M11" s="107"/>
      <c r="N11" s="107"/>
      <c r="O11" s="107"/>
      <c r="P11" s="59"/>
    </row>
    <row r="12" spans="1:16" ht="21" customHeight="1">
      <c r="A12" s="104"/>
      <c r="B12" s="105" t="s">
        <v>117</v>
      </c>
      <c r="C12" s="58">
        <v>1531.7</v>
      </c>
      <c r="D12" s="59">
        <v>1531.7</v>
      </c>
      <c r="E12" s="106">
        <v>273.7</v>
      </c>
      <c r="F12" s="76"/>
      <c r="G12" s="106">
        <v>1258</v>
      </c>
      <c r="H12" s="107"/>
      <c r="I12" s="107"/>
      <c r="J12" s="107"/>
      <c r="K12" s="107"/>
      <c r="L12" s="107"/>
      <c r="M12" s="107"/>
      <c r="N12" s="107"/>
      <c r="O12" s="107"/>
      <c r="P12" s="59"/>
    </row>
    <row r="13" spans="1:16" ht="21" customHeight="1">
      <c r="A13" s="104"/>
      <c r="B13" s="105" t="s">
        <v>118</v>
      </c>
      <c r="C13" s="58">
        <v>722.51</v>
      </c>
      <c r="D13" s="59">
        <v>722.51</v>
      </c>
      <c r="E13" s="106">
        <v>722.51</v>
      </c>
      <c r="F13" s="76">
        <v>431.8</v>
      </c>
      <c r="G13" s="106"/>
      <c r="H13" s="107"/>
      <c r="I13" s="107"/>
      <c r="J13" s="107"/>
      <c r="K13" s="107"/>
      <c r="L13" s="107"/>
      <c r="M13" s="107"/>
      <c r="N13" s="107"/>
      <c r="O13" s="107"/>
      <c r="P13" s="59"/>
    </row>
    <row r="14" spans="1:16" ht="21" customHeight="1">
      <c r="A14" s="104"/>
      <c r="B14" s="105" t="s">
        <v>119</v>
      </c>
      <c r="C14" s="58">
        <v>722.51</v>
      </c>
      <c r="D14" s="59">
        <v>722.51</v>
      </c>
      <c r="E14" s="106">
        <v>722.51</v>
      </c>
      <c r="F14" s="76">
        <v>431.8</v>
      </c>
      <c r="G14" s="106"/>
      <c r="H14" s="107"/>
      <c r="I14" s="107"/>
      <c r="J14" s="107"/>
      <c r="K14" s="107"/>
      <c r="L14" s="107"/>
      <c r="M14" s="107"/>
      <c r="N14" s="107"/>
      <c r="O14" s="107"/>
      <c r="P14" s="59"/>
    </row>
    <row r="15" spans="1:16" ht="21" customHeight="1">
      <c r="A15" s="104"/>
      <c r="B15" s="105" t="s">
        <v>120</v>
      </c>
      <c r="C15" s="58">
        <v>1980.5</v>
      </c>
      <c r="D15" s="59">
        <v>1980.5</v>
      </c>
      <c r="E15" s="106">
        <v>1980.5</v>
      </c>
      <c r="F15" s="76">
        <v>1568.25</v>
      </c>
      <c r="G15" s="106"/>
      <c r="H15" s="107"/>
      <c r="I15" s="107"/>
      <c r="J15" s="107"/>
      <c r="K15" s="107"/>
      <c r="L15" s="107"/>
      <c r="M15" s="107"/>
      <c r="N15" s="107"/>
      <c r="O15" s="107"/>
      <c r="P15" s="59"/>
    </row>
    <row r="16" spans="1:16" ht="21" customHeight="1">
      <c r="A16" s="104"/>
      <c r="B16" s="105" t="s">
        <v>121</v>
      </c>
      <c r="C16" s="58">
        <v>1870</v>
      </c>
      <c r="D16" s="59">
        <v>1870</v>
      </c>
      <c r="E16" s="106">
        <v>1870</v>
      </c>
      <c r="F16" s="76">
        <v>1462</v>
      </c>
      <c r="G16" s="106"/>
      <c r="H16" s="107"/>
      <c r="I16" s="107"/>
      <c r="J16" s="107"/>
      <c r="K16" s="107"/>
      <c r="L16" s="107"/>
      <c r="M16" s="107"/>
      <c r="N16" s="107"/>
      <c r="O16" s="107"/>
      <c r="P16" s="59"/>
    </row>
    <row r="17" spans="1:16" ht="21" customHeight="1">
      <c r="A17" s="104"/>
      <c r="B17" s="105" t="s">
        <v>122</v>
      </c>
      <c r="C17" s="58">
        <v>110.5</v>
      </c>
      <c r="D17" s="59">
        <v>110.5</v>
      </c>
      <c r="E17" s="106">
        <v>110.5</v>
      </c>
      <c r="F17" s="76">
        <v>106.25</v>
      </c>
      <c r="G17" s="106"/>
      <c r="H17" s="107"/>
      <c r="I17" s="107"/>
      <c r="J17" s="107"/>
      <c r="K17" s="107"/>
      <c r="L17" s="107"/>
      <c r="M17" s="107"/>
      <c r="N17" s="107"/>
      <c r="O17" s="107"/>
      <c r="P17" s="59"/>
    </row>
    <row r="18" spans="1:16" ht="21" customHeight="1">
      <c r="A18" s="104"/>
      <c r="B18" s="105" t="s">
        <v>123</v>
      </c>
      <c r="C18" s="58">
        <v>4585.38</v>
      </c>
      <c r="D18" s="59">
        <v>4585.38</v>
      </c>
      <c r="E18" s="106">
        <v>4585.38</v>
      </c>
      <c r="F18" s="76"/>
      <c r="G18" s="106"/>
      <c r="H18" s="107"/>
      <c r="I18" s="107"/>
      <c r="J18" s="107"/>
      <c r="K18" s="107"/>
      <c r="L18" s="107"/>
      <c r="M18" s="107"/>
      <c r="N18" s="107"/>
      <c r="O18" s="107"/>
      <c r="P18" s="59"/>
    </row>
    <row r="19" spans="1:16" ht="21" customHeight="1">
      <c r="A19" s="104"/>
      <c r="B19" s="105" t="s">
        <v>124</v>
      </c>
      <c r="C19" s="58">
        <v>3725.18</v>
      </c>
      <c r="D19" s="59">
        <v>3725.18</v>
      </c>
      <c r="E19" s="106">
        <v>3725.18</v>
      </c>
      <c r="F19" s="76"/>
      <c r="G19" s="106"/>
      <c r="H19" s="107"/>
      <c r="I19" s="107"/>
      <c r="J19" s="107"/>
      <c r="K19" s="107"/>
      <c r="L19" s="107"/>
      <c r="M19" s="107"/>
      <c r="N19" s="107"/>
      <c r="O19" s="107"/>
      <c r="P19" s="59"/>
    </row>
    <row r="20" spans="1:16" ht="21" customHeight="1">
      <c r="A20" s="104"/>
      <c r="B20" s="105" t="s">
        <v>125</v>
      </c>
      <c r="C20" s="58">
        <v>238</v>
      </c>
      <c r="D20" s="59">
        <v>238</v>
      </c>
      <c r="E20" s="106">
        <v>238</v>
      </c>
      <c r="F20" s="76"/>
      <c r="G20" s="106"/>
      <c r="H20" s="107"/>
      <c r="I20" s="107"/>
      <c r="J20" s="107"/>
      <c r="K20" s="107"/>
      <c r="L20" s="107"/>
      <c r="M20" s="107"/>
      <c r="N20" s="107"/>
      <c r="O20" s="107"/>
      <c r="P20" s="59"/>
    </row>
    <row r="21" spans="1:16" ht="21" customHeight="1">
      <c r="A21" s="104"/>
      <c r="B21" s="105" t="s">
        <v>126</v>
      </c>
      <c r="C21" s="58">
        <v>592.45</v>
      </c>
      <c r="D21" s="59">
        <v>592.45</v>
      </c>
      <c r="E21" s="106">
        <v>592.45</v>
      </c>
      <c r="F21" s="76"/>
      <c r="G21" s="106"/>
      <c r="H21" s="107"/>
      <c r="I21" s="107"/>
      <c r="J21" s="107"/>
      <c r="K21" s="107"/>
      <c r="L21" s="107"/>
      <c r="M21" s="107"/>
      <c r="N21" s="107"/>
      <c r="O21" s="107"/>
      <c r="P21" s="59"/>
    </row>
    <row r="22" spans="1:16" ht="21" customHeight="1">
      <c r="A22" s="104"/>
      <c r="B22" s="105" t="s">
        <v>127</v>
      </c>
      <c r="C22" s="58">
        <v>29.75</v>
      </c>
      <c r="D22" s="59">
        <v>29.75</v>
      </c>
      <c r="E22" s="106">
        <v>29.75</v>
      </c>
      <c r="F22" s="76"/>
      <c r="G22" s="106"/>
      <c r="H22" s="107"/>
      <c r="I22" s="107"/>
      <c r="J22" s="107"/>
      <c r="K22" s="107"/>
      <c r="L22" s="107"/>
      <c r="M22" s="107"/>
      <c r="N22" s="107"/>
      <c r="O22" s="107"/>
      <c r="P22" s="59"/>
    </row>
    <row r="23" spans="1:16" ht="21" customHeight="1">
      <c r="A23" s="104"/>
      <c r="B23" s="105" t="s">
        <v>128</v>
      </c>
      <c r="C23" s="58">
        <v>1008.95</v>
      </c>
      <c r="D23" s="59">
        <v>1008.95</v>
      </c>
      <c r="E23" s="106">
        <v>1008.95</v>
      </c>
      <c r="F23" s="76">
        <v>651.95</v>
      </c>
      <c r="G23" s="106"/>
      <c r="H23" s="107"/>
      <c r="I23" s="107"/>
      <c r="J23" s="107"/>
      <c r="K23" s="107"/>
      <c r="L23" s="107"/>
      <c r="M23" s="107"/>
      <c r="N23" s="107"/>
      <c r="O23" s="107"/>
      <c r="P23" s="59"/>
    </row>
    <row r="24" spans="1:16" ht="21" customHeight="1">
      <c r="A24" s="104"/>
      <c r="B24" s="105" t="s">
        <v>129</v>
      </c>
      <c r="C24" s="58">
        <v>1008.95</v>
      </c>
      <c r="D24" s="59">
        <v>1008.95</v>
      </c>
      <c r="E24" s="106">
        <v>1008.95</v>
      </c>
      <c r="F24" s="76">
        <v>651.95</v>
      </c>
      <c r="G24" s="106"/>
      <c r="H24" s="107"/>
      <c r="I24" s="107"/>
      <c r="J24" s="107"/>
      <c r="K24" s="107"/>
      <c r="L24" s="107"/>
      <c r="M24" s="107"/>
      <c r="N24" s="107"/>
      <c r="O24" s="107"/>
      <c r="P24" s="59"/>
    </row>
    <row r="25" spans="1:16" ht="21" customHeight="1">
      <c r="A25" s="104"/>
      <c r="B25" s="105" t="s">
        <v>130</v>
      </c>
      <c r="C25" s="58">
        <v>425</v>
      </c>
      <c r="D25" s="59">
        <v>425</v>
      </c>
      <c r="E25" s="106">
        <v>425</v>
      </c>
      <c r="F25" s="76">
        <v>115.6</v>
      </c>
      <c r="G25" s="106"/>
      <c r="H25" s="107"/>
      <c r="I25" s="107"/>
      <c r="J25" s="107"/>
      <c r="K25" s="107"/>
      <c r="L25" s="107"/>
      <c r="M25" s="107"/>
      <c r="N25" s="107"/>
      <c r="O25" s="107"/>
      <c r="P25" s="59"/>
    </row>
    <row r="26" spans="1:16" ht="21" customHeight="1">
      <c r="A26" s="104"/>
      <c r="B26" s="105" t="s">
        <v>131</v>
      </c>
      <c r="C26" s="58">
        <v>425</v>
      </c>
      <c r="D26" s="59">
        <v>425</v>
      </c>
      <c r="E26" s="106">
        <v>425</v>
      </c>
      <c r="F26" s="76">
        <v>115.6</v>
      </c>
      <c r="G26" s="106"/>
      <c r="H26" s="107"/>
      <c r="I26" s="107"/>
      <c r="J26" s="107"/>
      <c r="K26" s="107"/>
      <c r="L26" s="107"/>
      <c r="M26" s="107"/>
      <c r="N26" s="107"/>
      <c r="O26" s="107"/>
      <c r="P26" s="59"/>
    </row>
    <row r="27" spans="1:16" ht="21" customHeight="1">
      <c r="A27" s="104"/>
      <c r="B27" s="105" t="s">
        <v>132</v>
      </c>
      <c r="C27" s="58">
        <v>170</v>
      </c>
      <c r="D27" s="59">
        <v>170</v>
      </c>
      <c r="E27" s="106">
        <v>170</v>
      </c>
      <c r="F27" s="76"/>
      <c r="G27" s="106"/>
      <c r="H27" s="107"/>
      <c r="I27" s="107"/>
      <c r="J27" s="107"/>
      <c r="K27" s="107"/>
      <c r="L27" s="107"/>
      <c r="M27" s="107"/>
      <c r="N27" s="107"/>
      <c r="O27" s="107"/>
      <c r="P27" s="59"/>
    </row>
    <row r="28" spans="1:16" ht="21" customHeight="1">
      <c r="A28" s="104"/>
      <c r="B28" s="105" t="s">
        <v>133</v>
      </c>
      <c r="C28" s="58">
        <v>170</v>
      </c>
      <c r="D28" s="59">
        <v>170</v>
      </c>
      <c r="E28" s="106">
        <v>170</v>
      </c>
      <c r="F28" s="76"/>
      <c r="G28" s="106"/>
      <c r="H28" s="107"/>
      <c r="I28" s="107"/>
      <c r="J28" s="107"/>
      <c r="K28" s="107"/>
      <c r="L28" s="107"/>
      <c r="M28" s="107"/>
      <c r="N28" s="107"/>
      <c r="O28" s="107"/>
      <c r="P28" s="59"/>
    </row>
    <row r="29" spans="1:16" ht="21" customHeight="1">
      <c r="A29" s="104"/>
      <c r="B29" s="105" t="s">
        <v>134</v>
      </c>
      <c r="C29" s="58">
        <v>986.53</v>
      </c>
      <c r="D29" s="59">
        <v>986.53</v>
      </c>
      <c r="E29" s="106">
        <v>986.53</v>
      </c>
      <c r="F29" s="76">
        <v>814.9</v>
      </c>
      <c r="G29" s="106"/>
      <c r="H29" s="107"/>
      <c r="I29" s="107"/>
      <c r="J29" s="107"/>
      <c r="K29" s="107"/>
      <c r="L29" s="107"/>
      <c r="M29" s="107"/>
      <c r="N29" s="107"/>
      <c r="O29" s="107"/>
      <c r="P29" s="59"/>
    </row>
    <row r="30" spans="1:16" ht="21" customHeight="1">
      <c r="A30" s="104"/>
      <c r="B30" s="105" t="s">
        <v>135</v>
      </c>
      <c r="C30" s="58">
        <v>749.72</v>
      </c>
      <c r="D30" s="59">
        <v>749.72</v>
      </c>
      <c r="E30" s="106">
        <v>749.72</v>
      </c>
      <c r="F30" s="76">
        <v>672.1</v>
      </c>
      <c r="G30" s="106"/>
      <c r="H30" s="107"/>
      <c r="I30" s="107"/>
      <c r="J30" s="107"/>
      <c r="K30" s="107"/>
      <c r="L30" s="107"/>
      <c r="M30" s="107"/>
      <c r="N30" s="107"/>
      <c r="O30" s="107"/>
      <c r="P30" s="59"/>
    </row>
    <row r="31" spans="1:16" ht="21" customHeight="1">
      <c r="A31" s="104"/>
      <c r="B31" s="105" t="s">
        <v>136</v>
      </c>
      <c r="C31" s="58">
        <v>224.06</v>
      </c>
      <c r="D31" s="59">
        <v>224.06</v>
      </c>
      <c r="E31" s="106">
        <v>224.06</v>
      </c>
      <c r="F31" s="76">
        <v>136.85</v>
      </c>
      <c r="G31" s="106"/>
      <c r="H31" s="107"/>
      <c r="I31" s="107"/>
      <c r="J31" s="107"/>
      <c r="K31" s="107"/>
      <c r="L31" s="107"/>
      <c r="M31" s="107"/>
      <c r="N31" s="107"/>
      <c r="O31" s="107"/>
      <c r="P31" s="59"/>
    </row>
    <row r="32" spans="1:16" ht="21" customHeight="1">
      <c r="A32" s="104"/>
      <c r="B32" s="105" t="s">
        <v>137</v>
      </c>
      <c r="C32" s="58">
        <v>12.75</v>
      </c>
      <c r="D32" s="59">
        <v>12.75</v>
      </c>
      <c r="E32" s="106">
        <v>12.75</v>
      </c>
      <c r="F32" s="76">
        <v>5.95</v>
      </c>
      <c r="G32" s="106"/>
      <c r="H32" s="107"/>
      <c r="I32" s="107"/>
      <c r="J32" s="107"/>
      <c r="K32" s="107"/>
      <c r="L32" s="107"/>
      <c r="M32" s="107"/>
      <c r="N32" s="107"/>
      <c r="O32" s="107"/>
      <c r="P32" s="59"/>
    </row>
    <row r="33" spans="1:16" ht="21" customHeight="1">
      <c r="A33" s="104"/>
      <c r="B33" s="105" t="s">
        <v>138</v>
      </c>
      <c r="C33" s="58">
        <v>221</v>
      </c>
      <c r="D33" s="59">
        <v>221</v>
      </c>
      <c r="E33" s="106">
        <v>221</v>
      </c>
      <c r="F33" s="76">
        <v>0.85</v>
      </c>
      <c r="G33" s="106"/>
      <c r="H33" s="107"/>
      <c r="I33" s="107"/>
      <c r="J33" s="107"/>
      <c r="K33" s="107"/>
      <c r="L33" s="107"/>
      <c r="M33" s="107"/>
      <c r="N33" s="107"/>
      <c r="O33" s="107"/>
      <c r="P33" s="59"/>
    </row>
    <row r="34" spans="1:16" ht="21" customHeight="1">
      <c r="A34" s="104"/>
      <c r="B34" s="105" t="s">
        <v>139</v>
      </c>
      <c r="C34" s="58">
        <v>221</v>
      </c>
      <c r="D34" s="59">
        <v>221</v>
      </c>
      <c r="E34" s="106">
        <v>221</v>
      </c>
      <c r="F34" s="76">
        <v>0.85</v>
      </c>
      <c r="G34" s="106"/>
      <c r="H34" s="107"/>
      <c r="I34" s="107"/>
      <c r="J34" s="107"/>
      <c r="K34" s="107"/>
      <c r="L34" s="107"/>
      <c r="M34" s="107"/>
      <c r="N34" s="107"/>
      <c r="O34" s="107"/>
      <c r="P34" s="59"/>
    </row>
    <row r="35" spans="1:16" ht="30" customHeight="1">
      <c r="A35" s="104"/>
      <c r="B35" s="105" t="s">
        <v>140</v>
      </c>
      <c r="C35" s="58">
        <f>SUM(C36:C41)</f>
        <v>141394.36000000002</v>
      </c>
      <c r="D35" s="58">
        <f>SUM(D36:D41)</f>
        <v>141394.36000000002</v>
      </c>
      <c r="E35" s="58">
        <f>SUM(E36:E41)</f>
        <v>26651.94</v>
      </c>
      <c r="F35" s="76"/>
      <c r="G35" s="106">
        <f>SUM(G36:G41)</f>
        <v>110854.80000000002</v>
      </c>
      <c r="H35" s="107"/>
      <c r="I35" s="107"/>
      <c r="J35" s="107"/>
      <c r="K35" s="107"/>
      <c r="L35" s="107"/>
      <c r="M35" s="107">
        <f>M39</f>
        <v>3887.62</v>
      </c>
      <c r="N35" s="107"/>
      <c r="O35" s="107"/>
      <c r="P35" s="59"/>
    </row>
    <row r="36" spans="1:16" ht="21" customHeight="1">
      <c r="A36" s="104"/>
      <c r="B36" s="105" t="s">
        <v>141</v>
      </c>
      <c r="C36" s="58">
        <v>1344.29</v>
      </c>
      <c r="D36" s="59">
        <v>1344.29</v>
      </c>
      <c r="E36" s="106">
        <v>1344.29</v>
      </c>
      <c r="F36" s="76"/>
      <c r="G36" s="106"/>
      <c r="H36" s="107"/>
      <c r="I36" s="107"/>
      <c r="J36" s="107"/>
      <c r="K36" s="107"/>
      <c r="L36" s="107"/>
      <c r="M36" s="107"/>
      <c r="N36" s="107"/>
      <c r="O36" s="107"/>
      <c r="P36" s="59"/>
    </row>
    <row r="37" spans="1:16" ht="24.75" customHeight="1">
      <c r="A37" s="104"/>
      <c r="B37" s="105" t="s">
        <v>142</v>
      </c>
      <c r="C37" s="58">
        <v>1800</v>
      </c>
      <c r="D37" s="59">
        <v>1800</v>
      </c>
      <c r="E37" s="106"/>
      <c r="F37" s="76"/>
      <c r="G37" s="106">
        <v>1800</v>
      </c>
      <c r="H37" s="107"/>
      <c r="I37" s="107"/>
      <c r="J37" s="107"/>
      <c r="K37" s="107"/>
      <c r="L37" s="107"/>
      <c r="M37" s="107"/>
      <c r="N37" s="107"/>
      <c r="O37" s="107"/>
      <c r="P37" s="59"/>
    </row>
    <row r="38" spans="1:16" ht="21.75" customHeight="1">
      <c r="A38" s="104"/>
      <c r="B38" s="105" t="s">
        <v>143</v>
      </c>
      <c r="C38" s="58">
        <v>31.46</v>
      </c>
      <c r="D38" s="59">
        <v>31.46</v>
      </c>
      <c r="E38" s="106">
        <v>31.46</v>
      </c>
      <c r="F38" s="76"/>
      <c r="G38" s="106"/>
      <c r="H38" s="107"/>
      <c r="I38" s="107"/>
      <c r="J38" s="107"/>
      <c r="K38" s="107"/>
      <c r="L38" s="107"/>
      <c r="M38" s="107"/>
      <c r="N38" s="107"/>
      <c r="O38" s="107"/>
      <c r="P38" s="59"/>
    </row>
    <row r="39" spans="1:16" ht="21" customHeight="1">
      <c r="A39" s="104"/>
      <c r="B39" s="105" t="s">
        <v>144</v>
      </c>
      <c r="C39" s="58">
        <f>D39</f>
        <v>134078.42</v>
      </c>
      <c r="D39" s="59">
        <f>E39+G39+M39</f>
        <v>134078.42</v>
      </c>
      <c r="E39" s="106">
        <f>23136-2000</f>
        <v>21136</v>
      </c>
      <c r="F39" s="76"/>
      <c r="G39" s="106">
        <f>262066.75-149124.33-3887.62</f>
        <v>109054.80000000002</v>
      </c>
      <c r="H39" s="107"/>
      <c r="I39" s="107"/>
      <c r="J39" s="107"/>
      <c r="K39" s="107"/>
      <c r="L39" s="107"/>
      <c r="M39" s="107">
        <v>3887.62</v>
      </c>
      <c r="N39" s="107"/>
      <c r="O39" s="107"/>
      <c r="P39" s="59"/>
    </row>
    <row r="40" spans="1:16" ht="21" customHeight="1">
      <c r="A40" s="104"/>
      <c r="B40" s="105" t="s">
        <v>145</v>
      </c>
      <c r="C40" s="58">
        <v>4079.84</v>
      </c>
      <c r="D40" s="59">
        <v>4079.84</v>
      </c>
      <c r="E40" s="106">
        <v>4079.84</v>
      </c>
      <c r="F40" s="76"/>
      <c r="G40" s="106"/>
      <c r="H40" s="107"/>
      <c r="I40" s="107"/>
      <c r="J40" s="107"/>
      <c r="K40" s="107"/>
      <c r="L40" s="107"/>
      <c r="M40" s="107"/>
      <c r="N40" s="107"/>
      <c r="O40" s="107"/>
      <c r="P40" s="59"/>
    </row>
    <row r="41" spans="1:16" ht="21" customHeight="1">
      <c r="A41" s="104"/>
      <c r="B41" s="105" t="s">
        <v>146</v>
      </c>
      <c r="C41" s="58">
        <v>60.35</v>
      </c>
      <c r="D41" s="59">
        <v>60.35</v>
      </c>
      <c r="E41" s="106">
        <v>60.35</v>
      </c>
      <c r="F41" s="76"/>
      <c r="G41" s="106"/>
      <c r="H41" s="107"/>
      <c r="I41" s="107"/>
      <c r="J41" s="107"/>
      <c r="K41" s="107"/>
      <c r="L41" s="107"/>
      <c r="M41" s="107"/>
      <c r="N41" s="107"/>
      <c r="O41" s="107"/>
      <c r="P41" s="59"/>
    </row>
    <row r="42" spans="1:16" ht="21" customHeight="1">
      <c r="A42" s="104"/>
      <c r="B42" s="105" t="s">
        <v>147</v>
      </c>
      <c r="C42" s="58">
        <v>40509.01</v>
      </c>
      <c r="D42" s="59">
        <v>40509.01</v>
      </c>
      <c r="E42" s="106">
        <v>40509.01</v>
      </c>
      <c r="F42" s="76">
        <v>39</v>
      </c>
      <c r="G42" s="106"/>
      <c r="H42" s="107"/>
      <c r="I42" s="107"/>
      <c r="J42" s="107"/>
      <c r="K42" s="107"/>
      <c r="L42" s="107"/>
      <c r="M42" s="107"/>
      <c r="N42" s="107"/>
      <c r="O42" s="107"/>
      <c r="P42" s="59"/>
    </row>
    <row r="43" spans="1:16" ht="21" customHeight="1">
      <c r="A43" s="104"/>
      <c r="B43" s="105" t="s">
        <v>148</v>
      </c>
      <c r="C43" s="58">
        <v>12992</v>
      </c>
      <c r="D43" s="59">
        <v>12992</v>
      </c>
      <c r="E43" s="106">
        <v>12992</v>
      </c>
      <c r="F43" s="76">
        <v>39</v>
      </c>
      <c r="G43" s="106"/>
      <c r="H43" s="107"/>
      <c r="I43" s="107"/>
      <c r="J43" s="107"/>
      <c r="K43" s="107"/>
      <c r="L43" s="107"/>
      <c r="M43" s="107"/>
      <c r="N43" s="107"/>
      <c r="O43" s="107"/>
      <c r="P43" s="59"/>
    </row>
    <row r="44" spans="1:16" ht="21" customHeight="1">
      <c r="A44" s="104"/>
      <c r="B44" s="105" t="s">
        <v>149</v>
      </c>
      <c r="C44" s="58">
        <v>27500</v>
      </c>
      <c r="D44" s="59">
        <v>27500</v>
      </c>
      <c r="E44" s="106">
        <v>27500</v>
      </c>
      <c r="F44" s="76"/>
      <c r="G44" s="106"/>
      <c r="H44" s="107"/>
      <c r="I44" s="107"/>
      <c r="J44" s="107"/>
      <c r="K44" s="107"/>
      <c r="L44" s="107"/>
      <c r="M44" s="107"/>
      <c r="N44" s="107"/>
      <c r="O44" s="107"/>
      <c r="P44" s="59"/>
    </row>
    <row r="45" spans="1:16" ht="21" customHeight="1">
      <c r="A45" s="104"/>
      <c r="B45" s="105" t="s">
        <v>150</v>
      </c>
      <c r="C45" s="58">
        <v>17.01</v>
      </c>
      <c r="D45" s="59">
        <v>17.01</v>
      </c>
      <c r="E45" s="106">
        <v>17.01</v>
      </c>
      <c r="F45" s="76"/>
      <c r="G45" s="106"/>
      <c r="H45" s="107"/>
      <c r="I45" s="107"/>
      <c r="J45" s="107"/>
      <c r="K45" s="107"/>
      <c r="L45" s="107"/>
      <c r="M45" s="107"/>
      <c r="N45" s="107"/>
      <c r="O45" s="107"/>
      <c r="P45" s="59"/>
    </row>
    <row r="46" spans="1:16" ht="21" customHeight="1">
      <c r="A46" s="104"/>
      <c r="B46" s="105" t="s">
        <v>151</v>
      </c>
      <c r="C46" s="58">
        <v>442.38</v>
      </c>
      <c r="D46" s="59">
        <v>442.38</v>
      </c>
      <c r="E46" s="106">
        <v>442.38</v>
      </c>
      <c r="F46" s="76">
        <v>104.14</v>
      </c>
      <c r="G46" s="106"/>
      <c r="H46" s="107"/>
      <c r="I46" s="107"/>
      <c r="J46" s="107"/>
      <c r="K46" s="107"/>
      <c r="L46" s="107"/>
      <c r="M46" s="107"/>
      <c r="N46" s="107"/>
      <c r="O46" s="107"/>
      <c r="P46" s="59"/>
    </row>
    <row r="47" spans="1:16" ht="21" customHeight="1">
      <c r="A47" s="104"/>
      <c r="B47" s="105" t="s">
        <v>152</v>
      </c>
      <c r="C47" s="58">
        <v>442.38</v>
      </c>
      <c r="D47" s="59">
        <v>442.38</v>
      </c>
      <c r="E47" s="106">
        <v>442.38</v>
      </c>
      <c r="F47" s="76">
        <v>104.14</v>
      </c>
      <c r="G47" s="106"/>
      <c r="H47" s="107"/>
      <c r="I47" s="107"/>
      <c r="J47" s="107"/>
      <c r="K47" s="107"/>
      <c r="L47" s="107"/>
      <c r="M47" s="107"/>
      <c r="N47" s="107"/>
      <c r="O47" s="107"/>
      <c r="P47" s="59"/>
    </row>
    <row r="48" spans="1:16" ht="21" customHeight="1">
      <c r="A48" s="104"/>
      <c r="B48" s="105" t="s">
        <v>153</v>
      </c>
      <c r="C48" s="58">
        <v>5911.95</v>
      </c>
      <c r="D48" s="59">
        <v>5911.95</v>
      </c>
      <c r="E48" s="106">
        <v>4000.95</v>
      </c>
      <c r="F48" s="76">
        <v>3724.29</v>
      </c>
      <c r="G48" s="106">
        <v>1911</v>
      </c>
      <c r="H48" s="107"/>
      <c r="I48" s="107"/>
      <c r="J48" s="107"/>
      <c r="K48" s="107"/>
      <c r="L48" s="107"/>
      <c r="M48" s="107"/>
      <c r="N48" s="107"/>
      <c r="O48" s="107"/>
      <c r="P48" s="59"/>
    </row>
    <row r="49" spans="1:16" ht="21" customHeight="1">
      <c r="A49" s="104"/>
      <c r="B49" s="105" t="s">
        <v>154</v>
      </c>
      <c r="C49" s="58">
        <v>5911.95</v>
      </c>
      <c r="D49" s="59">
        <v>5911.95</v>
      </c>
      <c r="E49" s="106">
        <v>4000.95</v>
      </c>
      <c r="F49" s="76">
        <v>3724.29</v>
      </c>
      <c r="G49" s="106">
        <v>1911</v>
      </c>
      <c r="H49" s="107"/>
      <c r="I49" s="107"/>
      <c r="J49" s="107"/>
      <c r="K49" s="107"/>
      <c r="L49" s="107"/>
      <c r="M49" s="107"/>
      <c r="N49" s="107"/>
      <c r="O49" s="107"/>
      <c r="P49" s="59"/>
    </row>
    <row r="50" spans="1:16" ht="21" customHeight="1">
      <c r="A50" s="104"/>
      <c r="B50" s="105" t="s">
        <v>155</v>
      </c>
      <c r="C50" s="58">
        <v>9301.87</v>
      </c>
      <c r="D50" s="59">
        <v>9301.87</v>
      </c>
      <c r="E50" s="106">
        <v>9216.87</v>
      </c>
      <c r="F50" s="76">
        <v>1799.2</v>
      </c>
      <c r="G50" s="106">
        <v>85</v>
      </c>
      <c r="H50" s="107"/>
      <c r="I50" s="107"/>
      <c r="J50" s="107"/>
      <c r="K50" s="107"/>
      <c r="L50" s="107"/>
      <c r="M50" s="107"/>
      <c r="N50" s="107"/>
      <c r="O50" s="107"/>
      <c r="P50" s="59"/>
    </row>
    <row r="51" spans="1:16" ht="21" customHeight="1">
      <c r="A51" s="104"/>
      <c r="B51" s="105" t="s">
        <v>156</v>
      </c>
      <c r="C51" s="58">
        <v>9301.87</v>
      </c>
      <c r="D51" s="59">
        <v>9301.87</v>
      </c>
      <c r="E51" s="106">
        <v>9216.87</v>
      </c>
      <c r="F51" s="76">
        <v>1799.2</v>
      </c>
      <c r="G51" s="106">
        <v>85</v>
      </c>
      <c r="H51" s="107"/>
      <c r="I51" s="107"/>
      <c r="J51" s="107"/>
      <c r="K51" s="107"/>
      <c r="L51" s="107"/>
      <c r="M51" s="107"/>
      <c r="N51" s="107"/>
      <c r="O51" s="107"/>
      <c r="P51" s="59"/>
    </row>
    <row r="52" spans="1:16" ht="21" customHeight="1">
      <c r="A52" s="104"/>
      <c r="B52" s="105" t="s">
        <v>157</v>
      </c>
      <c r="C52" s="58">
        <f>C53+C54</f>
        <v>9571.42</v>
      </c>
      <c r="D52" s="58">
        <f>D53+D54</f>
        <v>9571.42</v>
      </c>
      <c r="E52" s="58">
        <f>E53+E54</f>
        <v>9571.42</v>
      </c>
      <c r="F52" s="58">
        <f>F53+F54</f>
        <v>7866.521</v>
      </c>
      <c r="G52" s="58"/>
      <c r="H52" s="58"/>
      <c r="I52" s="58"/>
      <c r="J52" s="58"/>
      <c r="K52" s="107"/>
      <c r="L52" s="107"/>
      <c r="M52" s="107"/>
      <c r="N52" s="107"/>
      <c r="O52" s="107"/>
      <c r="P52" s="59"/>
    </row>
    <row r="53" spans="1:16" ht="24.75" customHeight="1">
      <c r="A53" s="104"/>
      <c r="B53" s="104" t="s">
        <v>158</v>
      </c>
      <c r="C53" s="58">
        <v>9354.64</v>
      </c>
      <c r="D53" s="59">
        <v>9354.64</v>
      </c>
      <c r="E53" s="106">
        <v>9354.64</v>
      </c>
      <c r="F53" s="76">
        <v>7808.661</v>
      </c>
      <c r="G53" s="106"/>
      <c r="H53" s="107"/>
      <c r="I53" s="107"/>
      <c r="J53" s="107"/>
      <c r="K53" s="107"/>
      <c r="L53" s="107"/>
      <c r="M53" s="107"/>
      <c r="N53" s="107"/>
      <c r="O53" s="107"/>
      <c r="P53" s="59"/>
    </row>
    <row r="54" spans="1:16" ht="21" customHeight="1">
      <c r="A54" s="104"/>
      <c r="B54" s="105" t="s">
        <v>159</v>
      </c>
      <c r="C54" s="58">
        <v>216.78</v>
      </c>
      <c r="D54" s="59">
        <v>216.78</v>
      </c>
      <c r="E54" s="106">
        <v>216.78</v>
      </c>
      <c r="F54" s="76">
        <v>57.86</v>
      </c>
      <c r="G54" s="106"/>
      <c r="H54" s="107"/>
      <c r="I54" s="107"/>
      <c r="J54" s="107"/>
      <c r="K54" s="107"/>
      <c r="L54" s="107"/>
      <c r="M54" s="107"/>
      <c r="N54" s="107"/>
      <c r="O54" s="107"/>
      <c r="P54" s="59"/>
    </row>
    <row r="55" spans="1:16" ht="21" customHeight="1">
      <c r="A55" s="104"/>
      <c r="B55" s="105" t="s">
        <v>160</v>
      </c>
      <c r="C55" s="58">
        <v>11033.12</v>
      </c>
      <c r="D55" s="59">
        <v>11033.12</v>
      </c>
      <c r="E55" s="106">
        <v>11033.12</v>
      </c>
      <c r="F55" s="76">
        <v>7188.97</v>
      </c>
      <c r="G55" s="106"/>
      <c r="H55" s="107"/>
      <c r="I55" s="107"/>
      <c r="J55" s="107"/>
      <c r="K55" s="107"/>
      <c r="L55" s="107"/>
      <c r="M55" s="107"/>
      <c r="N55" s="107"/>
      <c r="O55" s="107"/>
      <c r="P55" s="59"/>
    </row>
    <row r="56" spans="1:16" ht="21" customHeight="1">
      <c r="A56" s="104"/>
      <c r="B56" s="105" t="s">
        <v>161</v>
      </c>
      <c r="C56" s="58">
        <v>10942.14</v>
      </c>
      <c r="D56" s="59">
        <v>10942.14</v>
      </c>
      <c r="E56" s="106">
        <v>10942.14</v>
      </c>
      <c r="F56" s="76">
        <v>7149.7</v>
      </c>
      <c r="G56" s="106"/>
      <c r="H56" s="107"/>
      <c r="I56" s="107"/>
      <c r="J56" s="107"/>
      <c r="K56" s="107"/>
      <c r="L56" s="107"/>
      <c r="M56" s="107"/>
      <c r="N56" s="107"/>
      <c r="O56" s="107"/>
      <c r="P56" s="59"/>
    </row>
    <row r="57" spans="1:16" ht="21" customHeight="1">
      <c r="A57" s="104"/>
      <c r="B57" s="105" t="s">
        <v>162</v>
      </c>
      <c r="C57" s="58">
        <v>90.98</v>
      </c>
      <c r="D57" s="59">
        <v>90.98</v>
      </c>
      <c r="E57" s="106">
        <v>90.98</v>
      </c>
      <c r="F57" s="76">
        <v>39.27</v>
      </c>
      <c r="G57" s="106"/>
      <c r="H57" s="107"/>
      <c r="I57" s="107"/>
      <c r="J57" s="107"/>
      <c r="K57" s="107"/>
      <c r="L57" s="107"/>
      <c r="M57" s="107"/>
      <c r="N57" s="107"/>
      <c r="O57" s="107"/>
      <c r="P57" s="59"/>
    </row>
    <row r="58" spans="1:16" ht="21" customHeight="1">
      <c r="A58" s="104"/>
      <c r="B58" s="105" t="s">
        <v>163</v>
      </c>
      <c r="C58" s="58">
        <v>19978.25</v>
      </c>
      <c r="D58" s="59">
        <v>19978.25</v>
      </c>
      <c r="E58" s="106">
        <v>14957.85</v>
      </c>
      <c r="F58" s="76">
        <v>7308.3</v>
      </c>
      <c r="G58" s="106">
        <v>5020.4</v>
      </c>
      <c r="H58" s="107"/>
      <c r="I58" s="107"/>
      <c r="J58" s="107"/>
      <c r="K58" s="107"/>
      <c r="L58" s="107"/>
      <c r="M58" s="107"/>
      <c r="N58" s="107"/>
      <c r="O58" s="107"/>
      <c r="P58" s="59"/>
    </row>
    <row r="59" spans="1:16" ht="21" customHeight="1">
      <c r="A59" s="104"/>
      <c r="B59" s="105" t="s">
        <v>164</v>
      </c>
      <c r="C59" s="58">
        <v>15055.59</v>
      </c>
      <c r="D59" s="59">
        <v>15055.59</v>
      </c>
      <c r="E59" s="106">
        <v>10035.19</v>
      </c>
      <c r="F59" s="76">
        <v>6862.5</v>
      </c>
      <c r="G59" s="106">
        <v>5020.4</v>
      </c>
      <c r="H59" s="107"/>
      <c r="I59" s="107"/>
      <c r="J59" s="107"/>
      <c r="K59" s="107"/>
      <c r="L59" s="107"/>
      <c r="M59" s="107"/>
      <c r="N59" s="107"/>
      <c r="O59" s="107"/>
      <c r="P59" s="59"/>
    </row>
    <row r="60" spans="1:16" ht="21" customHeight="1">
      <c r="A60" s="104"/>
      <c r="B60" s="105" t="s">
        <v>165</v>
      </c>
      <c r="C60" s="58">
        <v>3820.26</v>
      </c>
      <c r="D60" s="59">
        <v>3820.26</v>
      </c>
      <c r="E60" s="106">
        <v>3820.26</v>
      </c>
      <c r="F60" s="76"/>
      <c r="G60" s="106"/>
      <c r="H60" s="107"/>
      <c r="I60" s="107"/>
      <c r="J60" s="107"/>
      <c r="K60" s="107"/>
      <c r="L60" s="107"/>
      <c r="M60" s="107"/>
      <c r="N60" s="107"/>
      <c r="O60" s="107"/>
      <c r="P60" s="59"/>
    </row>
    <row r="61" spans="1:16" ht="21" customHeight="1">
      <c r="A61" s="104"/>
      <c r="B61" s="105" t="s">
        <v>166</v>
      </c>
      <c r="C61" s="58">
        <v>1102.4</v>
      </c>
      <c r="D61" s="59">
        <v>1102.4</v>
      </c>
      <c r="E61" s="106">
        <v>1102.4</v>
      </c>
      <c r="F61" s="76">
        <v>445.8</v>
      </c>
      <c r="G61" s="106"/>
      <c r="H61" s="107"/>
      <c r="I61" s="107"/>
      <c r="J61" s="107"/>
      <c r="K61" s="107"/>
      <c r="L61" s="107"/>
      <c r="M61" s="107"/>
      <c r="N61" s="107"/>
      <c r="O61" s="107"/>
      <c r="P61" s="59"/>
    </row>
    <row r="62" spans="1:16" ht="21" customHeight="1">
      <c r="A62" s="104"/>
      <c r="B62" s="105" t="s">
        <v>167</v>
      </c>
      <c r="C62" s="58">
        <v>22273.05</v>
      </c>
      <c r="D62" s="59">
        <v>22273.05</v>
      </c>
      <c r="E62" s="106">
        <v>1426.05</v>
      </c>
      <c r="F62" s="76">
        <v>1022.72</v>
      </c>
      <c r="G62" s="106">
        <v>20847</v>
      </c>
      <c r="H62" s="107"/>
      <c r="I62" s="107"/>
      <c r="J62" s="107"/>
      <c r="K62" s="107"/>
      <c r="L62" s="107"/>
      <c r="M62" s="107"/>
      <c r="N62" s="107"/>
      <c r="O62" s="107"/>
      <c r="P62" s="59"/>
    </row>
    <row r="63" spans="1:16" ht="21" customHeight="1">
      <c r="A63" s="104"/>
      <c r="B63" s="105" t="s">
        <v>168</v>
      </c>
      <c r="C63" s="58">
        <v>14908.73</v>
      </c>
      <c r="D63" s="59">
        <v>14908.73</v>
      </c>
      <c r="E63" s="106">
        <v>661.73</v>
      </c>
      <c r="F63" s="76">
        <v>340</v>
      </c>
      <c r="G63" s="106">
        <v>14247</v>
      </c>
      <c r="H63" s="107"/>
      <c r="I63" s="107"/>
      <c r="J63" s="107"/>
      <c r="K63" s="107"/>
      <c r="L63" s="107"/>
      <c r="M63" s="107"/>
      <c r="N63" s="107"/>
      <c r="O63" s="107"/>
      <c r="P63" s="59"/>
    </row>
    <row r="64" spans="1:16" ht="21" customHeight="1">
      <c r="A64" s="104"/>
      <c r="B64" s="105" t="s">
        <v>169</v>
      </c>
      <c r="C64" s="58">
        <v>6600</v>
      </c>
      <c r="D64" s="59">
        <v>6600</v>
      </c>
      <c r="E64" s="106"/>
      <c r="F64" s="76"/>
      <c r="G64" s="106">
        <v>6600</v>
      </c>
      <c r="H64" s="107"/>
      <c r="I64" s="107"/>
      <c r="J64" s="107"/>
      <c r="K64" s="107"/>
      <c r="L64" s="107"/>
      <c r="M64" s="107"/>
      <c r="N64" s="107"/>
      <c r="O64" s="107"/>
      <c r="P64" s="59"/>
    </row>
    <row r="65" spans="1:16" ht="21" customHeight="1">
      <c r="A65" s="104"/>
      <c r="B65" s="105" t="s">
        <v>170</v>
      </c>
      <c r="C65" s="58">
        <v>764.32</v>
      </c>
      <c r="D65" s="59">
        <v>764.32</v>
      </c>
      <c r="E65" s="106">
        <v>764.32</v>
      </c>
      <c r="F65" s="76">
        <v>682.72</v>
      </c>
      <c r="G65" s="106"/>
      <c r="H65" s="107"/>
      <c r="I65" s="107"/>
      <c r="J65" s="107"/>
      <c r="K65" s="107"/>
      <c r="L65" s="107"/>
      <c r="M65" s="107"/>
      <c r="N65" s="107"/>
      <c r="O65" s="107"/>
      <c r="P65" s="59"/>
    </row>
    <row r="66" spans="1:16" ht="21" customHeight="1">
      <c r="A66" s="104"/>
      <c r="B66" s="105" t="s">
        <v>171</v>
      </c>
      <c r="C66" s="58">
        <v>5964.95</v>
      </c>
      <c r="D66" s="59">
        <v>5964.95</v>
      </c>
      <c r="E66" s="106">
        <v>2498.15</v>
      </c>
      <c r="F66" s="76">
        <v>2489.65</v>
      </c>
      <c r="G66" s="106">
        <v>3466.8</v>
      </c>
      <c r="H66" s="107"/>
      <c r="I66" s="107"/>
      <c r="J66" s="107"/>
      <c r="K66" s="107"/>
      <c r="L66" s="107"/>
      <c r="M66" s="107"/>
      <c r="N66" s="107"/>
      <c r="O66" s="107"/>
      <c r="P66" s="59"/>
    </row>
    <row r="67" spans="1:16" ht="21" customHeight="1">
      <c r="A67" s="104"/>
      <c r="B67" s="105" t="s">
        <v>172</v>
      </c>
      <c r="C67" s="58">
        <v>5964.95</v>
      </c>
      <c r="D67" s="59">
        <v>5964.95</v>
      </c>
      <c r="E67" s="106">
        <v>2498.15</v>
      </c>
      <c r="F67" s="76">
        <v>2489.65</v>
      </c>
      <c r="G67" s="106">
        <v>3466.8</v>
      </c>
      <c r="H67" s="107"/>
      <c r="I67" s="107"/>
      <c r="J67" s="107"/>
      <c r="K67" s="107"/>
      <c r="L67" s="107"/>
      <c r="M67" s="107"/>
      <c r="N67" s="107"/>
      <c r="O67" s="107"/>
      <c r="P67" s="59"/>
    </row>
    <row r="68" spans="1:16" ht="21" customHeight="1">
      <c r="A68" s="104"/>
      <c r="B68" s="105" t="s">
        <v>173</v>
      </c>
      <c r="C68" s="58">
        <v>510</v>
      </c>
      <c r="D68" s="59">
        <v>510</v>
      </c>
      <c r="E68" s="106">
        <v>510</v>
      </c>
      <c r="F68" s="76"/>
      <c r="G68" s="106"/>
      <c r="H68" s="107"/>
      <c r="I68" s="107"/>
      <c r="J68" s="107"/>
      <c r="K68" s="107"/>
      <c r="L68" s="107"/>
      <c r="M68" s="107"/>
      <c r="N68" s="107"/>
      <c r="O68" s="107"/>
      <c r="P68" s="59"/>
    </row>
    <row r="69" spans="1:16" ht="21" customHeight="1">
      <c r="A69" s="104"/>
      <c r="B69" s="105" t="s">
        <v>174</v>
      </c>
      <c r="C69" s="58">
        <v>510</v>
      </c>
      <c r="D69" s="59">
        <v>510</v>
      </c>
      <c r="E69" s="106">
        <v>510</v>
      </c>
      <c r="F69" s="76"/>
      <c r="G69" s="106"/>
      <c r="H69" s="107"/>
      <c r="I69" s="107"/>
      <c r="J69" s="107"/>
      <c r="K69" s="107"/>
      <c r="L69" s="107"/>
      <c r="M69" s="107"/>
      <c r="N69" s="107"/>
      <c r="O69" s="107"/>
      <c r="P69" s="59"/>
    </row>
    <row r="70" spans="1:16" ht="21" customHeight="1">
      <c r="A70" s="104"/>
      <c r="B70" s="104" t="s">
        <v>175</v>
      </c>
      <c r="C70" s="58">
        <v>2998.32</v>
      </c>
      <c r="D70" s="59">
        <v>2998.32</v>
      </c>
      <c r="E70" s="106">
        <v>2998.32</v>
      </c>
      <c r="F70" s="76">
        <v>2796.8</v>
      </c>
      <c r="G70" s="106"/>
      <c r="H70" s="107"/>
      <c r="I70" s="107"/>
      <c r="J70" s="107"/>
      <c r="K70" s="107"/>
      <c r="L70" s="107"/>
      <c r="M70" s="107"/>
      <c r="N70" s="107"/>
      <c r="O70" s="107"/>
      <c r="P70" s="59"/>
    </row>
    <row r="71" spans="1:16" ht="21" customHeight="1">
      <c r="A71" s="104"/>
      <c r="B71" s="104" t="s">
        <v>176</v>
      </c>
      <c r="C71" s="58">
        <v>2998.32</v>
      </c>
      <c r="D71" s="59">
        <v>2998.32</v>
      </c>
      <c r="E71" s="106">
        <v>2998.32</v>
      </c>
      <c r="F71" s="76">
        <v>2796.8</v>
      </c>
      <c r="G71" s="106"/>
      <c r="H71" s="107"/>
      <c r="I71" s="107"/>
      <c r="J71" s="107"/>
      <c r="K71" s="107"/>
      <c r="L71" s="107"/>
      <c r="M71" s="107"/>
      <c r="N71" s="107"/>
      <c r="O71" s="107"/>
      <c r="P71" s="59"/>
    </row>
  </sheetData>
  <sheetProtection/>
  <mergeCells count="13">
    <mergeCell ref="A4:A6"/>
    <mergeCell ref="B4:B6"/>
    <mergeCell ref="C4:C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2" right="0.2" top="0.79" bottom="0.39" header="0.5" footer="0.5"/>
  <pageSetup fitToHeight="1000" fitToWidth="1" horizontalDpi="180" verticalDpi="18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showGridLines="0" workbookViewId="0" topLeftCell="A1">
      <selection activeCell="M8" sqref="M8"/>
    </sheetView>
  </sheetViews>
  <sheetFormatPr defaultColWidth="6.83203125" defaultRowHeight="12.75" customHeight="1"/>
  <cols>
    <col min="1" max="1" width="10.16015625" style="63" customWidth="1"/>
    <col min="2" max="2" width="22.83203125" style="63" customWidth="1"/>
    <col min="3" max="5" width="16.66015625" style="63" customWidth="1"/>
    <col min="6" max="6" width="16.5" style="63" customWidth="1"/>
    <col min="7" max="7" width="16.66015625" style="63" customWidth="1"/>
    <col min="8" max="16" width="13.16015625" style="63" customWidth="1"/>
    <col min="17" max="16384" width="6.83203125" style="63" customWidth="1"/>
  </cols>
  <sheetData>
    <row r="1" spans="1:17" ht="18.75" customHeight="1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6"/>
    </row>
    <row r="2" spans="1:17" ht="35.25" customHeight="1">
      <c r="A2" s="65" t="s">
        <v>177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6"/>
    </row>
    <row r="3" spans="1:17" ht="24" customHeight="1">
      <c r="A3" s="7" t="s">
        <v>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3" t="s">
        <v>13</v>
      </c>
      <c r="Q3" s="26"/>
    </row>
    <row r="4" spans="1:17" ht="24" customHeight="1">
      <c r="A4" s="41" t="s">
        <v>99</v>
      </c>
      <c r="B4" s="41" t="s">
        <v>100</v>
      </c>
      <c r="C4" s="42" t="s">
        <v>101</v>
      </c>
      <c r="D4" s="48" t="s">
        <v>102</v>
      </c>
      <c r="E4" s="45"/>
      <c r="F4" s="45"/>
      <c r="G4" s="44"/>
      <c r="H4" s="44"/>
      <c r="I4" s="44"/>
      <c r="J4" s="44"/>
      <c r="K4" s="44"/>
      <c r="L4" s="44"/>
      <c r="M4" s="44"/>
      <c r="N4" s="44"/>
      <c r="O4" s="108"/>
      <c r="P4" s="47" t="s">
        <v>103</v>
      </c>
      <c r="Q4" s="26"/>
    </row>
    <row r="5" spans="1:17" ht="24" customHeight="1">
      <c r="A5" s="41"/>
      <c r="B5" s="41"/>
      <c r="C5" s="42"/>
      <c r="D5" s="102" t="s">
        <v>104</v>
      </c>
      <c r="E5" s="45" t="s">
        <v>105</v>
      </c>
      <c r="F5" s="61"/>
      <c r="G5" s="46" t="s">
        <v>106</v>
      </c>
      <c r="H5" s="46" t="s">
        <v>107</v>
      </c>
      <c r="I5" s="46" t="s">
        <v>108</v>
      </c>
      <c r="J5" s="46" t="s">
        <v>109</v>
      </c>
      <c r="K5" s="46" t="s">
        <v>110</v>
      </c>
      <c r="L5" s="46" t="s">
        <v>89</v>
      </c>
      <c r="M5" s="46" t="s">
        <v>93</v>
      </c>
      <c r="N5" s="46" t="s">
        <v>91</v>
      </c>
      <c r="O5" s="47" t="s">
        <v>111</v>
      </c>
      <c r="P5" s="47"/>
      <c r="Q5" s="26"/>
    </row>
    <row r="6" spans="1:17" ht="42.75" customHeight="1">
      <c r="A6" s="41"/>
      <c r="B6" s="41"/>
      <c r="C6" s="42"/>
      <c r="D6" s="103"/>
      <c r="E6" s="47" t="s">
        <v>112</v>
      </c>
      <c r="F6" s="46" t="s">
        <v>113</v>
      </c>
      <c r="G6" s="46"/>
      <c r="H6" s="46"/>
      <c r="I6" s="46"/>
      <c r="J6" s="46"/>
      <c r="K6" s="46"/>
      <c r="L6" s="46"/>
      <c r="M6" s="46"/>
      <c r="N6" s="46"/>
      <c r="O6" s="47"/>
      <c r="P6" s="47"/>
      <c r="Q6" s="26"/>
    </row>
    <row r="7" spans="1:17" ht="21" customHeight="1">
      <c r="A7" s="51"/>
      <c r="B7" s="83"/>
      <c r="C7" s="83">
        <v>1</v>
      </c>
      <c r="D7" s="83">
        <v>2</v>
      </c>
      <c r="E7" s="83">
        <v>3</v>
      </c>
      <c r="F7" s="83">
        <v>4</v>
      </c>
      <c r="G7" s="83">
        <v>5</v>
      </c>
      <c r="H7" s="83">
        <v>6</v>
      </c>
      <c r="I7" s="51">
        <v>7</v>
      </c>
      <c r="J7" s="51">
        <v>8</v>
      </c>
      <c r="K7" s="51">
        <v>9</v>
      </c>
      <c r="L7" s="51">
        <v>10</v>
      </c>
      <c r="M7" s="51">
        <v>11</v>
      </c>
      <c r="N7" s="51">
        <v>12</v>
      </c>
      <c r="O7" s="51">
        <v>13</v>
      </c>
      <c r="P7" s="51">
        <v>14</v>
      </c>
      <c r="Q7" s="26"/>
    </row>
    <row r="8" spans="1:17" ht="21" customHeight="1">
      <c r="A8" s="104"/>
      <c r="B8" s="104" t="s">
        <v>104</v>
      </c>
      <c r="C8" s="76">
        <f>C9+C11+C13+C15+C18+C23+C25+C27+C29+C33+C35+C42+C46+C48+C50+C52+C55+C58+C62+C66+C68+C70</f>
        <v>281690.26000000007</v>
      </c>
      <c r="D8" s="76">
        <f>E8+G8+M8</f>
        <v>281690.26</v>
      </c>
      <c r="E8" s="76">
        <f>E9+E11+E13+E15+E18+E23+E25+E27+E29+E33+E35+E42+E46+E48+E50+E52+E55+E58+E62+E66+E68+E70</f>
        <v>134359.64</v>
      </c>
      <c r="F8" s="76">
        <f>F9+F11+F13+F15+F18+F23+F25+F27+F29+F33+F35+F42+F46+F48+F50+F52+F55+F58+F62+F66+F68+F70</f>
        <v>37922.941000000006</v>
      </c>
      <c r="G8" s="76">
        <f>G9+G11+G13+G15+G18+G23+G25+G27+G29+G33+G35+G42+G46+G48+G50+G52+G55+G58+G62+G66+G68+G70</f>
        <v>143443</v>
      </c>
      <c r="H8" s="76"/>
      <c r="I8" s="107"/>
      <c r="J8" s="107"/>
      <c r="K8" s="107"/>
      <c r="L8" s="107"/>
      <c r="M8" s="107">
        <f>M39</f>
        <v>3887.62</v>
      </c>
      <c r="N8" s="107"/>
      <c r="O8" s="107"/>
      <c r="P8" s="59"/>
      <c r="Q8" s="26"/>
    </row>
    <row r="9" spans="1:17" ht="21" customHeight="1">
      <c r="A9" s="104"/>
      <c r="B9" s="104" t="s">
        <v>114</v>
      </c>
      <c r="C9" s="59">
        <v>170.01</v>
      </c>
      <c r="D9" s="59">
        <v>170.01</v>
      </c>
      <c r="E9" s="76">
        <v>170.01</v>
      </c>
      <c r="F9" s="76"/>
      <c r="G9" s="76"/>
      <c r="H9" s="76"/>
      <c r="I9" s="107"/>
      <c r="J9" s="107"/>
      <c r="K9" s="107"/>
      <c r="L9" s="107"/>
      <c r="M9" s="107"/>
      <c r="N9" s="107"/>
      <c r="O9" s="107"/>
      <c r="P9" s="59"/>
      <c r="Q9" s="26"/>
    </row>
    <row r="10" spans="1:17" ht="21" customHeight="1">
      <c r="A10" s="104"/>
      <c r="B10" s="105" t="s">
        <v>115</v>
      </c>
      <c r="C10" s="58">
        <v>170.01</v>
      </c>
      <c r="D10" s="59">
        <v>170.01</v>
      </c>
      <c r="E10" s="106">
        <v>170.01</v>
      </c>
      <c r="F10" s="76"/>
      <c r="G10" s="106"/>
      <c r="H10" s="107"/>
      <c r="I10" s="107"/>
      <c r="J10" s="107"/>
      <c r="K10" s="107"/>
      <c r="L10" s="107"/>
      <c r="M10" s="107"/>
      <c r="N10" s="107"/>
      <c r="O10" s="107"/>
      <c r="P10" s="59"/>
      <c r="Q10" s="26"/>
    </row>
    <row r="11" spans="1:17" ht="21" customHeight="1">
      <c r="A11" s="104"/>
      <c r="B11" s="105" t="s">
        <v>116</v>
      </c>
      <c r="C11" s="58">
        <v>1531.7</v>
      </c>
      <c r="D11" s="59">
        <v>1531.7</v>
      </c>
      <c r="E11" s="106">
        <v>273.7</v>
      </c>
      <c r="F11" s="76"/>
      <c r="G11" s="106">
        <v>1258</v>
      </c>
      <c r="H11" s="107"/>
      <c r="I11" s="107"/>
      <c r="J11" s="107"/>
      <c r="K11" s="107"/>
      <c r="L11" s="107"/>
      <c r="M11" s="107"/>
      <c r="N11" s="107"/>
      <c r="O11" s="107"/>
      <c r="P11" s="59"/>
      <c r="Q11" s="26"/>
    </row>
    <row r="12" spans="1:17" ht="21" customHeight="1">
      <c r="A12" s="104"/>
      <c r="B12" s="105" t="s">
        <v>117</v>
      </c>
      <c r="C12" s="58">
        <v>1531.7</v>
      </c>
      <c r="D12" s="59">
        <v>1531.7</v>
      </c>
      <c r="E12" s="106">
        <v>273.7</v>
      </c>
      <c r="F12" s="76"/>
      <c r="G12" s="106">
        <v>1258</v>
      </c>
      <c r="H12" s="107"/>
      <c r="I12" s="107"/>
      <c r="J12" s="107"/>
      <c r="K12" s="107"/>
      <c r="L12" s="107"/>
      <c r="M12" s="107"/>
      <c r="N12" s="107"/>
      <c r="O12" s="107"/>
      <c r="P12" s="59"/>
      <c r="Q12" s="26"/>
    </row>
    <row r="13" spans="1:17" ht="21" customHeight="1">
      <c r="A13" s="104"/>
      <c r="B13" s="105" t="s">
        <v>118</v>
      </c>
      <c r="C13" s="58">
        <v>722.51</v>
      </c>
      <c r="D13" s="59">
        <v>722.51</v>
      </c>
      <c r="E13" s="106">
        <v>722.51</v>
      </c>
      <c r="F13" s="76">
        <v>431.8</v>
      </c>
      <c r="G13" s="106"/>
      <c r="H13" s="107"/>
      <c r="I13" s="107"/>
      <c r="J13" s="107"/>
      <c r="K13" s="107"/>
      <c r="L13" s="107"/>
      <c r="M13" s="107"/>
      <c r="N13" s="107"/>
      <c r="O13" s="107"/>
      <c r="P13" s="59"/>
      <c r="Q13" s="26"/>
    </row>
    <row r="14" spans="1:17" ht="21" customHeight="1">
      <c r="A14" s="104"/>
      <c r="B14" s="105" t="s">
        <v>119</v>
      </c>
      <c r="C14" s="58">
        <v>722.51</v>
      </c>
      <c r="D14" s="59">
        <v>722.51</v>
      </c>
      <c r="E14" s="106">
        <v>722.51</v>
      </c>
      <c r="F14" s="76">
        <v>431.8</v>
      </c>
      <c r="G14" s="106"/>
      <c r="H14" s="107"/>
      <c r="I14" s="107"/>
      <c r="J14" s="107"/>
      <c r="K14" s="107"/>
      <c r="L14" s="107"/>
      <c r="M14" s="107"/>
      <c r="N14" s="107"/>
      <c r="O14" s="107"/>
      <c r="P14" s="59"/>
      <c r="Q14" s="26"/>
    </row>
    <row r="15" spans="1:17" ht="21" customHeight="1">
      <c r="A15" s="104"/>
      <c r="B15" s="105" t="s">
        <v>120</v>
      </c>
      <c r="C15" s="58">
        <v>1980.5</v>
      </c>
      <c r="D15" s="59">
        <v>1980.5</v>
      </c>
      <c r="E15" s="106">
        <v>1980.5</v>
      </c>
      <c r="F15" s="76">
        <v>1568.25</v>
      </c>
      <c r="G15" s="106"/>
      <c r="H15" s="107"/>
      <c r="I15" s="107"/>
      <c r="J15" s="107"/>
      <c r="K15" s="107"/>
      <c r="L15" s="107"/>
      <c r="M15" s="107"/>
      <c r="N15" s="107"/>
      <c r="O15" s="107"/>
      <c r="P15" s="59"/>
      <c r="Q15" s="26"/>
    </row>
    <row r="16" spans="1:17" ht="21" customHeight="1">
      <c r="A16" s="104"/>
      <c r="B16" s="105" t="s">
        <v>121</v>
      </c>
      <c r="C16" s="58">
        <v>1870</v>
      </c>
      <c r="D16" s="59">
        <v>1870</v>
      </c>
      <c r="E16" s="106">
        <v>1870</v>
      </c>
      <c r="F16" s="76">
        <v>1462</v>
      </c>
      <c r="G16" s="106"/>
      <c r="H16" s="107"/>
      <c r="I16" s="107"/>
      <c r="J16" s="107"/>
      <c r="K16" s="107"/>
      <c r="L16" s="107"/>
      <c r="M16" s="107"/>
      <c r="N16" s="107"/>
      <c r="O16" s="107"/>
      <c r="P16" s="59"/>
      <c r="Q16" s="26"/>
    </row>
    <row r="17" spans="1:17" ht="21" customHeight="1">
      <c r="A17" s="104"/>
      <c r="B17" s="105" t="s">
        <v>122</v>
      </c>
      <c r="C17" s="58">
        <v>110.5</v>
      </c>
      <c r="D17" s="59">
        <v>110.5</v>
      </c>
      <c r="E17" s="106">
        <v>110.5</v>
      </c>
      <c r="F17" s="76">
        <v>106.25</v>
      </c>
      <c r="G17" s="106"/>
      <c r="H17" s="107"/>
      <c r="I17" s="107"/>
      <c r="J17" s="107"/>
      <c r="K17" s="107"/>
      <c r="L17" s="107"/>
      <c r="M17" s="107"/>
      <c r="N17" s="107"/>
      <c r="O17" s="107"/>
      <c r="P17" s="59"/>
      <c r="Q17" s="26"/>
    </row>
    <row r="18" spans="1:17" ht="21" customHeight="1">
      <c r="A18" s="104"/>
      <c r="B18" s="105" t="s">
        <v>123</v>
      </c>
      <c r="C18" s="58">
        <v>4585.38</v>
      </c>
      <c r="D18" s="59">
        <v>4585.38</v>
      </c>
      <c r="E18" s="106">
        <v>4585.38</v>
      </c>
      <c r="F18" s="76"/>
      <c r="G18" s="106"/>
      <c r="H18" s="107"/>
      <c r="I18" s="107"/>
      <c r="J18" s="107"/>
      <c r="K18" s="107"/>
      <c r="L18" s="107"/>
      <c r="M18" s="107"/>
      <c r="N18" s="107"/>
      <c r="O18" s="107"/>
      <c r="P18" s="59"/>
      <c r="Q18" s="26"/>
    </row>
    <row r="19" spans="1:17" ht="21" customHeight="1">
      <c r="A19" s="104"/>
      <c r="B19" s="105" t="s">
        <v>124</v>
      </c>
      <c r="C19" s="58">
        <v>3725.18</v>
      </c>
      <c r="D19" s="59">
        <v>3725.18</v>
      </c>
      <c r="E19" s="106">
        <v>3725.18</v>
      </c>
      <c r="F19" s="76"/>
      <c r="G19" s="106"/>
      <c r="H19" s="107"/>
      <c r="I19" s="107"/>
      <c r="J19" s="107"/>
      <c r="K19" s="107"/>
      <c r="L19" s="107"/>
      <c r="M19" s="107"/>
      <c r="N19" s="107"/>
      <c r="O19" s="107"/>
      <c r="P19" s="59"/>
      <c r="Q19" s="26"/>
    </row>
    <row r="20" spans="1:17" ht="21" customHeight="1">
      <c r="A20" s="104"/>
      <c r="B20" s="105" t="s">
        <v>125</v>
      </c>
      <c r="C20" s="58">
        <v>238</v>
      </c>
      <c r="D20" s="59">
        <v>238</v>
      </c>
      <c r="E20" s="106">
        <v>238</v>
      </c>
      <c r="F20" s="76"/>
      <c r="G20" s="106"/>
      <c r="H20" s="107"/>
      <c r="I20" s="107"/>
      <c r="J20" s="107"/>
      <c r="K20" s="107"/>
      <c r="L20" s="107"/>
      <c r="M20" s="107"/>
      <c r="N20" s="107"/>
      <c r="O20" s="107"/>
      <c r="P20" s="59"/>
      <c r="Q20" s="26"/>
    </row>
    <row r="21" spans="1:17" ht="21" customHeight="1">
      <c r="A21" s="104"/>
      <c r="B21" s="105" t="s">
        <v>126</v>
      </c>
      <c r="C21" s="58">
        <v>592.45</v>
      </c>
      <c r="D21" s="59">
        <v>592.45</v>
      </c>
      <c r="E21" s="106">
        <v>592.45</v>
      </c>
      <c r="F21" s="76"/>
      <c r="G21" s="106"/>
      <c r="H21" s="107"/>
      <c r="I21" s="107"/>
      <c r="J21" s="107"/>
      <c r="K21" s="107"/>
      <c r="L21" s="107"/>
      <c r="M21" s="107"/>
      <c r="N21" s="107"/>
      <c r="O21" s="107"/>
      <c r="P21" s="59"/>
      <c r="Q21" s="26"/>
    </row>
    <row r="22" spans="1:17" ht="21" customHeight="1">
      <c r="A22" s="104"/>
      <c r="B22" s="105" t="s">
        <v>127</v>
      </c>
      <c r="C22" s="58">
        <v>29.75</v>
      </c>
      <c r="D22" s="59">
        <v>29.75</v>
      </c>
      <c r="E22" s="106">
        <v>29.75</v>
      </c>
      <c r="F22" s="76"/>
      <c r="G22" s="106"/>
      <c r="H22" s="107"/>
      <c r="I22" s="107"/>
      <c r="J22" s="107"/>
      <c r="K22" s="107"/>
      <c r="L22" s="107"/>
      <c r="M22" s="107"/>
      <c r="N22" s="107"/>
      <c r="O22" s="107"/>
      <c r="P22" s="59"/>
      <c r="Q22" s="26"/>
    </row>
    <row r="23" spans="1:16" ht="21" customHeight="1">
      <c r="A23" s="104"/>
      <c r="B23" s="105" t="s">
        <v>128</v>
      </c>
      <c r="C23" s="58">
        <v>1008.95</v>
      </c>
      <c r="D23" s="59">
        <v>1008.95</v>
      </c>
      <c r="E23" s="106">
        <v>1008.95</v>
      </c>
      <c r="F23" s="76">
        <v>651.95</v>
      </c>
      <c r="G23" s="106"/>
      <c r="H23" s="107"/>
      <c r="I23" s="107"/>
      <c r="J23" s="107"/>
      <c r="K23" s="107"/>
      <c r="L23" s="107"/>
      <c r="M23" s="107"/>
      <c r="N23" s="107"/>
      <c r="O23" s="107"/>
      <c r="P23" s="59"/>
    </row>
    <row r="24" spans="1:16" ht="21" customHeight="1">
      <c r="A24" s="104"/>
      <c r="B24" s="105" t="s">
        <v>129</v>
      </c>
      <c r="C24" s="58">
        <v>1008.95</v>
      </c>
      <c r="D24" s="59">
        <v>1008.95</v>
      </c>
      <c r="E24" s="106">
        <v>1008.95</v>
      </c>
      <c r="F24" s="76">
        <v>651.95</v>
      </c>
      <c r="G24" s="106"/>
      <c r="H24" s="107"/>
      <c r="I24" s="107"/>
      <c r="J24" s="107"/>
      <c r="K24" s="107"/>
      <c r="L24" s="107"/>
      <c r="M24" s="107"/>
      <c r="N24" s="107"/>
      <c r="O24" s="107"/>
      <c r="P24" s="59"/>
    </row>
    <row r="25" spans="1:16" ht="21" customHeight="1">
      <c r="A25" s="104"/>
      <c r="B25" s="105" t="s">
        <v>130</v>
      </c>
      <c r="C25" s="58">
        <v>425</v>
      </c>
      <c r="D25" s="59">
        <v>425</v>
      </c>
      <c r="E25" s="106">
        <v>425</v>
      </c>
      <c r="F25" s="76">
        <v>115.6</v>
      </c>
      <c r="G25" s="106"/>
      <c r="H25" s="107"/>
      <c r="I25" s="107"/>
      <c r="J25" s="107"/>
      <c r="K25" s="107"/>
      <c r="L25" s="107"/>
      <c r="M25" s="107"/>
      <c r="N25" s="107"/>
      <c r="O25" s="107"/>
      <c r="P25" s="59"/>
    </row>
    <row r="26" spans="1:16" ht="21" customHeight="1">
      <c r="A26" s="104"/>
      <c r="B26" s="105" t="s">
        <v>131</v>
      </c>
      <c r="C26" s="58">
        <v>425</v>
      </c>
      <c r="D26" s="59">
        <v>425</v>
      </c>
      <c r="E26" s="106">
        <v>425</v>
      </c>
      <c r="F26" s="76">
        <v>115.6</v>
      </c>
      <c r="G26" s="106"/>
      <c r="H26" s="107"/>
      <c r="I26" s="107"/>
      <c r="J26" s="107"/>
      <c r="K26" s="107"/>
      <c r="L26" s="107"/>
      <c r="M26" s="107"/>
      <c r="N26" s="107"/>
      <c r="O26" s="107"/>
      <c r="P26" s="59"/>
    </row>
    <row r="27" spans="1:16" ht="21" customHeight="1">
      <c r="A27" s="104"/>
      <c r="B27" s="105" t="s">
        <v>132</v>
      </c>
      <c r="C27" s="58">
        <v>170</v>
      </c>
      <c r="D27" s="59">
        <v>170</v>
      </c>
      <c r="E27" s="106">
        <v>170</v>
      </c>
      <c r="F27" s="76"/>
      <c r="G27" s="106"/>
      <c r="H27" s="107"/>
      <c r="I27" s="107"/>
      <c r="J27" s="107"/>
      <c r="K27" s="107"/>
      <c r="L27" s="107"/>
      <c r="M27" s="107"/>
      <c r="N27" s="107"/>
      <c r="O27" s="107"/>
      <c r="P27" s="59"/>
    </row>
    <row r="28" spans="1:16" ht="21" customHeight="1">
      <c r="A28" s="104"/>
      <c r="B28" s="105" t="s">
        <v>133</v>
      </c>
      <c r="C28" s="58">
        <v>170</v>
      </c>
      <c r="D28" s="59">
        <v>170</v>
      </c>
      <c r="E28" s="106">
        <v>170</v>
      </c>
      <c r="F28" s="76"/>
      <c r="G28" s="106"/>
      <c r="H28" s="107"/>
      <c r="I28" s="107"/>
      <c r="J28" s="107"/>
      <c r="K28" s="107"/>
      <c r="L28" s="107"/>
      <c r="M28" s="107"/>
      <c r="N28" s="107"/>
      <c r="O28" s="107"/>
      <c r="P28" s="59"/>
    </row>
    <row r="29" spans="1:16" ht="21" customHeight="1">
      <c r="A29" s="104"/>
      <c r="B29" s="105" t="s">
        <v>134</v>
      </c>
      <c r="C29" s="58">
        <v>986.53</v>
      </c>
      <c r="D29" s="59">
        <v>986.53</v>
      </c>
      <c r="E29" s="106">
        <v>986.53</v>
      </c>
      <c r="F29" s="76">
        <v>814.9</v>
      </c>
      <c r="G29" s="106"/>
      <c r="H29" s="107"/>
      <c r="I29" s="107"/>
      <c r="J29" s="107"/>
      <c r="K29" s="107"/>
      <c r="L29" s="107"/>
      <c r="M29" s="107"/>
      <c r="N29" s="107"/>
      <c r="O29" s="107"/>
      <c r="P29" s="59"/>
    </row>
    <row r="30" spans="1:16" ht="21" customHeight="1">
      <c r="A30" s="104"/>
      <c r="B30" s="105" t="s">
        <v>135</v>
      </c>
      <c r="C30" s="58">
        <v>749.72</v>
      </c>
      <c r="D30" s="59">
        <v>749.72</v>
      </c>
      <c r="E30" s="106">
        <v>749.72</v>
      </c>
      <c r="F30" s="76">
        <v>672.1</v>
      </c>
      <c r="G30" s="106"/>
      <c r="H30" s="107"/>
      <c r="I30" s="107"/>
      <c r="J30" s="107"/>
      <c r="K30" s="107"/>
      <c r="L30" s="107"/>
      <c r="M30" s="107"/>
      <c r="N30" s="107"/>
      <c r="O30" s="107"/>
      <c r="P30" s="59"/>
    </row>
    <row r="31" spans="1:16" ht="21" customHeight="1">
      <c r="A31" s="104"/>
      <c r="B31" s="105" t="s">
        <v>136</v>
      </c>
      <c r="C31" s="58">
        <v>224.06</v>
      </c>
      <c r="D31" s="59">
        <v>224.06</v>
      </c>
      <c r="E31" s="106">
        <v>224.06</v>
      </c>
      <c r="F31" s="76">
        <v>136.85</v>
      </c>
      <c r="G31" s="106"/>
      <c r="H31" s="107"/>
      <c r="I31" s="107"/>
      <c r="J31" s="107"/>
      <c r="K31" s="107"/>
      <c r="L31" s="107"/>
      <c r="M31" s="107"/>
      <c r="N31" s="107"/>
      <c r="O31" s="107"/>
      <c r="P31" s="59"/>
    </row>
    <row r="32" spans="1:16" ht="21" customHeight="1">
      <c r="A32" s="104"/>
      <c r="B32" s="105" t="s">
        <v>137</v>
      </c>
      <c r="C32" s="58">
        <v>12.75</v>
      </c>
      <c r="D32" s="59">
        <v>12.75</v>
      </c>
      <c r="E32" s="106">
        <v>12.75</v>
      </c>
      <c r="F32" s="76">
        <v>5.95</v>
      </c>
      <c r="G32" s="106"/>
      <c r="H32" s="107"/>
      <c r="I32" s="107"/>
      <c r="J32" s="107"/>
      <c r="K32" s="107"/>
      <c r="L32" s="107"/>
      <c r="M32" s="107"/>
      <c r="N32" s="107"/>
      <c r="O32" s="107"/>
      <c r="P32" s="59"/>
    </row>
    <row r="33" spans="1:16" ht="21" customHeight="1">
      <c r="A33" s="104"/>
      <c r="B33" s="105" t="s">
        <v>138</v>
      </c>
      <c r="C33" s="58">
        <v>221</v>
      </c>
      <c r="D33" s="59">
        <v>221</v>
      </c>
      <c r="E33" s="106">
        <v>221</v>
      </c>
      <c r="F33" s="76">
        <v>0.85</v>
      </c>
      <c r="G33" s="106"/>
      <c r="H33" s="107"/>
      <c r="I33" s="107"/>
      <c r="J33" s="107"/>
      <c r="K33" s="107"/>
      <c r="L33" s="107"/>
      <c r="M33" s="107"/>
      <c r="N33" s="107"/>
      <c r="O33" s="107"/>
      <c r="P33" s="59"/>
    </row>
    <row r="34" spans="1:16" ht="21" customHeight="1">
      <c r="A34" s="104"/>
      <c r="B34" s="105" t="s">
        <v>139</v>
      </c>
      <c r="C34" s="58">
        <v>221</v>
      </c>
      <c r="D34" s="59">
        <v>221</v>
      </c>
      <c r="E34" s="106">
        <v>221</v>
      </c>
      <c r="F34" s="76">
        <v>0.85</v>
      </c>
      <c r="G34" s="106"/>
      <c r="H34" s="107"/>
      <c r="I34" s="107"/>
      <c r="J34" s="107"/>
      <c r="K34" s="107"/>
      <c r="L34" s="107"/>
      <c r="M34" s="107"/>
      <c r="N34" s="107"/>
      <c r="O34" s="107"/>
      <c r="P34" s="59"/>
    </row>
    <row r="35" spans="1:16" ht="25.5" customHeight="1">
      <c r="A35" s="104"/>
      <c r="B35" s="105" t="s">
        <v>140</v>
      </c>
      <c r="C35" s="58">
        <f>SUM(C36:C41)</f>
        <v>141394.36000000002</v>
      </c>
      <c r="D35" s="58">
        <f>SUM(D36:D41)</f>
        <v>141394.36000000002</v>
      </c>
      <c r="E35" s="58">
        <f>SUM(E36:E41)</f>
        <v>26651.94</v>
      </c>
      <c r="F35" s="76"/>
      <c r="G35" s="106">
        <f>SUM(G36:G41)</f>
        <v>110854.80000000002</v>
      </c>
      <c r="H35" s="107"/>
      <c r="I35" s="107"/>
      <c r="J35" s="107"/>
      <c r="K35" s="107"/>
      <c r="L35" s="107"/>
      <c r="M35" s="107">
        <f>M39</f>
        <v>3887.62</v>
      </c>
      <c r="N35" s="107"/>
      <c r="O35" s="107"/>
      <c r="P35" s="59"/>
    </row>
    <row r="36" spans="1:16" ht="21" customHeight="1">
      <c r="A36" s="104"/>
      <c r="B36" s="105" t="s">
        <v>141</v>
      </c>
      <c r="C36" s="58">
        <v>1344.29</v>
      </c>
      <c r="D36" s="59">
        <v>1344.29</v>
      </c>
      <c r="E36" s="106">
        <v>1344.29</v>
      </c>
      <c r="F36" s="76"/>
      <c r="G36" s="106"/>
      <c r="H36" s="107"/>
      <c r="I36" s="107"/>
      <c r="J36" s="107"/>
      <c r="K36" s="107"/>
      <c r="L36" s="107"/>
      <c r="M36" s="107"/>
      <c r="N36" s="107"/>
      <c r="O36" s="107"/>
      <c r="P36" s="59"/>
    </row>
    <row r="37" spans="1:16" ht="21" customHeight="1">
      <c r="A37" s="104"/>
      <c r="B37" s="105" t="s">
        <v>142</v>
      </c>
      <c r="C37" s="58">
        <v>1800</v>
      </c>
      <c r="D37" s="59">
        <v>1800</v>
      </c>
      <c r="E37" s="106"/>
      <c r="F37" s="76"/>
      <c r="G37" s="106">
        <v>1800</v>
      </c>
      <c r="H37" s="107"/>
      <c r="I37" s="107"/>
      <c r="J37" s="107"/>
      <c r="K37" s="107"/>
      <c r="L37" s="107"/>
      <c r="M37" s="107"/>
      <c r="N37" s="107"/>
      <c r="O37" s="107"/>
      <c r="P37" s="59"/>
    </row>
    <row r="38" spans="1:16" ht="21" customHeight="1">
      <c r="A38" s="104"/>
      <c r="B38" s="105" t="s">
        <v>143</v>
      </c>
      <c r="C38" s="58">
        <v>31.46</v>
      </c>
      <c r="D38" s="59">
        <v>31.46</v>
      </c>
      <c r="E38" s="106">
        <v>31.46</v>
      </c>
      <c r="F38" s="76"/>
      <c r="G38" s="106"/>
      <c r="H38" s="107"/>
      <c r="I38" s="107"/>
      <c r="J38" s="107"/>
      <c r="K38" s="107"/>
      <c r="L38" s="107"/>
      <c r="M38" s="107"/>
      <c r="N38" s="107"/>
      <c r="O38" s="107"/>
      <c r="P38" s="59"/>
    </row>
    <row r="39" spans="1:16" ht="21" customHeight="1">
      <c r="A39" s="104"/>
      <c r="B39" s="105" t="s">
        <v>144</v>
      </c>
      <c r="C39" s="58">
        <f>D39</f>
        <v>134078.42</v>
      </c>
      <c r="D39" s="59">
        <f>E39+G39+M39</f>
        <v>134078.42</v>
      </c>
      <c r="E39" s="106">
        <f>23136-2000</f>
        <v>21136</v>
      </c>
      <c r="F39" s="76"/>
      <c r="G39" s="106">
        <f>262066.75-149124.33-3887.62</f>
        <v>109054.80000000002</v>
      </c>
      <c r="H39" s="107"/>
      <c r="I39" s="107"/>
      <c r="J39" s="107"/>
      <c r="K39" s="107"/>
      <c r="L39" s="107"/>
      <c r="M39" s="107">
        <v>3887.62</v>
      </c>
      <c r="N39" s="107"/>
      <c r="O39" s="107"/>
      <c r="P39" s="59"/>
    </row>
    <row r="40" spans="1:16" ht="21" customHeight="1">
      <c r="A40" s="104"/>
      <c r="B40" s="105" t="s">
        <v>145</v>
      </c>
      <c r="C40" s="58">
        <v>4079.84</v>
      </c>
      <c r="D40" s="59">
        <v>4079.84</v>
      </c>
      <c r="E40" s="106">
        <v>4079.84</v>
      </c>
      <c r="F40" s="76"/>
      <c r="G40" s="106"/>
      <c r="H40" s="107"/>
      <c r="I40" s="107"/>
      <c r="J40" s="107"/>
      <c r="K40" s="107"/>
      <c r="L40" s="107"/>
      <c r="M40" s="107"/>
      <c r="N40" s="107"/>
      <c r="O40" s="107"/>
      <c r="P40" s="59"/>
    </row>
    <row r="41" spans="1:16" ht="21" customHeight="1">
      <c r="A41" s="104"/>
      <c r="B41" s="105" t="s">
        <v>146</v>
      </c>
      <c r="C41" s="58">
        <v>60.35</v>
      </c>
      <c r="D41" s="59">
        <v>60.35</v>
      </c>
      <c r="E41" s="106">
        <v>60.35</v>
      </c>
      <c r="F41" s="76"/>
      <c r="G41" s="106"/>
      <c r="H41" s="107"/>
      <c r="I41" s="107"/>
      <c r="J41" s="107"/>
      <c r="K41" s="107"/>
      <c r="L41" s="107"/>
      <c r="M41" s="107"/>
      <c r="N41" s="107"/>
      <c r="O41" s="107"/>
      <c r="P41" s="59"/>
    </row>
    <row r="42" spans="1:16" ht="21" customHeight="1">
      <c r="A42" s="104"/>
      <c r="B42" s="105" t="s">
        <v>147</v>
      </c>
      <c r="C42" s="58">
        <v>40509.01</v>
      </c>
      <c r="D42" s="59">
        <v>40509.01</v>
      </c>
      <c r="E42" s="106">
        <v>40509.01</v>
      </c>
      <c r="F42" s="76">
        <v>39</v>
      </c>
      <c r="G42" s="106"/>
      <c r="H42" s="107"/>
      <c r="I42" s="107"/>
      <c r="J42" s="107"/>
      <c r="K42" s="107"/>
      <c r="L42" s="107"/>
      <c r="M42" s="107"/>
      <c r="N42" s="107"/>
      <c r="O42" s="107"/>
      <c r="P42" s="59"/>
    </row>
    <row r="43" spans="1:16" ht="21" customHeight="1">
      <c r="A43" s="104"/>
      <c r="B43" s="105" t="s">
        <v>148</v>
      </c>
      <c r="C43" s="58">
        <v>12992</v>
      </c>
      <c r="D43" s="59">
        <v>12992</v>
      </c>
      <c r="E43" s="106">
        <v>12992</v>
      </c>
      <c r="F43" s="76">
        <v>39</v>
      </c>
      <c r="G43" s="106"/>
      <c r="H43" s="107"/>
      <c r="I43" s="107"/>
      <c r="J43" s="107"/>
      <c r="K43" s="107"/>
      <c r="L43" s="107"/>
      <c r="M43" s="107"/>
      <c r="N43" s="107"/>
      <c r="O43" s="107"/>
      <c r="P43" s="59"/>
    </row>
    <row r="44" spans="1:16" ht="21" customHeight="1">
      <c r="A44" s="104"/>
      <c r="B44" s="105" t="s">
        <v>149</v>
      </c>
      <c r="C44" s="58">
        <v>27500</v>
      </c>
      <c r="D44" s="59">
        <v>27500</v>
      </c>
      <c r="E44" s="106">
        <v>27500</v>
      </c>
      <c r="F44" s="76"/>
      <c r="G44" s="106"/>
      <c r="H44" s="107"/>
      <c r="I44" s="107"/>
      <c r="J44" s="107"/>
      <c r="K44" s="107"/>
      <c r="L44" s="107"/>
      <c r="M44" s="107"/>
      <c r="N44" s="107"/>
      <c r="O44" s="107"/>
      <c r="P44" s="59"/>
    </row>
    <row r="45" spans="1:16" ht="21" customHeight="1">
      <c r="A45" s="104"/>
      <c r="B45" s="105" t="s">
        <v>150</v>
      </c>
      <c r="C45" s="58">
        <v>17.01</v>
      </c>
      <c r="D45" s="59">
        <v>17.01</v>
      </c>
      <c r="E45" s="106">
        <v>17.01</v>
      </c>
      <c r="F45" s="76"/>
      <c r="G45" s="106"/>
      <c r="H45" s="107"/>
      <c r="I45" s="107"/>
      <c r="J45" s="107"/>
      <c r="K45" s="107"/>
      <c r="L45" s="107"/>
      <c r="M45" s="107"/>
      <c r="N45" s="107"/>
      <c r="O45" s="107"/>
      <c r="P45" s="59"/>
    </row>
    <row r="46" spans="1:16" ht="21" customHeight="1">
      <c r="A46" s="104"/>
      <c r="B46" s="105" t="s">
        <v>151</v>
      </c>
      <c r="C46" s="58">
        <v>442.38</v>
      </c>
      <c r="D46" s="59">
        <v>442.38</v>
      </c>
      <c r="E46" s="106">
        <v>442.38</v>
      </c>
      <c r="F46" s="76">
        <v>104.14</v>
      </c>
      <c r="G46" s="106"/>
      <c r="H46" s="107"/>
      <c r="I46" s="107"/>
      <c r="J46" s="107"/>
      <c r="K46" s="107"/>
      <c r="L46" s="107"/>
      <c r="M46" s="107"/>
      <c r="N46" s="107"/>
      <c r="O46" s="107"/>
      <c r="P46" s="59"/>
    </row>
    <row r="47" spans="1:16" ht="21" customHeight="1">
      <c r="A47" s="104"/>
      <c r="B47" s="105" t="s">
        <v>152</v>
      </c>
      <c r="C47" s="58">
        <v>442.38</v>
      </c>
      <c r="D47" s="59">
        <v>442.38</v>
      </c>
      <c r="E47" s="106">
        <v>442.38</v>
      </c>
      <c r="F47" s="76">
        <v>104.14</v>
      </c>
      <c r="G47" s="106"/>
      <c r="H47" s="107"/>
      <c r="I47" s="107"/>
      <c r="J47" s="107"/>
      <c r="K47" s="107"/>
      <c r="L47" s="107"/>
      <c r="M47" s="107"/>
      <c r="N47" s="107"/>
      <c r="O47" s="107"/>
      <c r="P47" s="59"/>
    </row>
    <row r="48" spans="1:16" ht="21" customHeight="1">
      <c r="A48" s="104"/>
      <c r="B48" s="105" t="s">
        <v>153</v>
      </c>
      <c r="C48" s="58">
        <v>5911.95</v>
      </c>
      <c r="D48" s="59">
        <v>5911.95</v>
      </c>
      <c r="E48" s="106">
        <v>4000.95</v>
      </c>
      <c r="F48" s="76">
        <v>3724.29</v>
      </c>
      <c r="G48" s="106">
        <v>1911</v>
      </c>
      <c r="H48" s="107"/>
      <c r="I48" s="107"/>
      <c r="J48" s="107"/>
      <c r="K48" s="107"/>
      <c r="L48" s="107"/>
      <c r="M48" s="107"/>
      <c r="N48" s="107"/>
      <c r="O48" s="107"/>
      <c r="P48" s="59"/>
    </row>
    <row r="49" spans="1:16" ht="21" customHeight="1">
      <c r="A49" s="104"/>
      <c r="B49" s="105" t="s">
        <v>154</v>
      </c>
      <c r="C49" s="58">
        <v>5911.95</v>
      </c>
      <c r="D49" s="59">
        <v>5911.95</v>
      </c>
      <c r="E49" s="106">
        <v>4000.95</v>
      </c>
      <c r="F49" s="76">
        <v>3724.29</v>
      </c>
      <c r="G49" s="106">
        <v>1911</v>
      </c>
      <c r="H49" s="107"/>
      <c r="I49" s="107"/>
      <c r="J49" s="107"/>
      <c r="K49" s="107"/>
      <c r="L49" s="107"/>
      <c r="M49" s="107"/>
      <c r="N49" s="107"/>
      <c r="O49" s="107"/>
      <c r="P49" s="59"/>
    </row>
    <row r="50" spans="1:16" ht="21" customHeight="1">
      <c r="A50" s="104"/>
      <c r="B50" s="105" t="s">
        <v>155</v>
      </c>
      <c r="C50" s="58">
        <v>9301.87</v>
      </c>
      <c r="D50" s="59">
        <v>9301.87</v>
      </c>
      <c r="E50" s="106">
        <v>9216.87</v>
      </c>
      <c r="F50" s="76">
        <v>1799.2</v>
      </c>
      <c r="G50" s="106">
        <v>85</v>
      </c>
      <c r="H50" s="107"/>
      <c r="I50" s="107"/>
      <c r="J50" s="107"/>
      <c r="K50" s="107"/>
      <c r="L50" s="107"/>
      <c r="M50" s="107"/>
      <c r="N50" s="107"/>
      <c r="O50" s="107"/>
      <c r="P50" s="59"/>
    </row>
    <row r="51" spans="1:16" ht="21" customHeight="1">
      <c r="A51" s="104"/>
      <c r="B51" s="105" t="s">
        <v>156</v>
      </c>
      <c r="C51" s="58">
        <v>9301.87</v>
      </c>
      <c r="D51" s="59">
        <v>9301.87</v>
      </c>
      <c r="E51" s="106">
        <v>9216.87</v>
      </c>
      <c r="F51" s="76">
        <v>1799.2</v>
      </c>
      <c r="G51" s="106">
        <v>85</v>
      </c>
      <c r="H51" s="107"/>
      <c r="I51" s="107"/>
      <c r="J51" s="107"/>
      <c r="K51" s="107"/>
      <c r="L51" s="107"/>
      <c r="M51" s="107"/>
      <c r="N51" s="107"/>
      <c r="O51" s="107"/>
      <c r="P51" s="59"/>
    </row>
    <row r="52" spans="1:16" ht="21" customHeight="1">
      <c r="A52" s="104"/>
      <c r="B52" s="105" t="s">
        <v>157</v>
      </c>
      <c r="C52" s="58">
        <f>C53+C54</f>
        <v>9571.42</v>
      </c>
      <c r="D52" s="58">
        <f>D53+D54</f>
        <v>9571.42</v>
      </c>
      <c r="E52" s="58">
        <f>E53+E54</f>
        <v>9571.42</v>
      </c>
      <c r="F52" s="58">
        <f>F53+F54</f>
        <v>7866.521</v>
      </c>
      <c r="G52" s="58"/>
      <c r="H52" s="58"/>
      <c r="I52" s="58"/>
      <c r="J52" s="58"/>
      <c r="K52" s="107"/>
      <c r="L52" s="107"/>
      <c r="M52" s="107"/>
      <c r="N52" s="107"/>
      <c r="O52" s="107"/>
      <c r="P52" s="59"/>
    </row>
    <row r="53" spans="1:256" ht="24.75" customHeight="1">
      <c r="A53" s="104"/>
      <c r="B53" s="104" t="s">
        <v>158</v>
      </c>
      <c r="C53" s="58">
        <v>9354.64</v>
      </c>
      <c r="D53" s="59">
        <v>9354.64</v>
      </c>
      <c r="E53" s="106">
        <v>9354.64</v>
      </c>
      <c r="F53" s="76">
        <v>7808.661</v>
      </c>
      <c r="G53" s="106"/>
      <c r="H53" s="107"/>
      <c r="I53" s="107"/>
      <c r="J53" s="107"/>
      <c r="K53" s="107"/>
      <c r="L53" s="107"/>
      <c r="M53" s="107"/>
      <c r="N53" s="107"/>
      <c r="O53" s="107"/>
      <c r="P53" s="59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16" ht="21" customHeight="1">
      <c r="A54" s="104"/>
      <c r="B54" s="105" t="s">
        <v>159</v>
      </c>
      <c r="C54" s="58">
        <v>216.78</v>
      </c>
      <c r="D54" s="59">
        <v>216.78</v>
      </c>
      <c r="E54" s="106">
        <v>216.78</v>
      </c>
      <c r="F54" s="76">
        <v>57.86</v>
      </c>
      <c r="G54" s="106"/>
      <c r="H54" s="107"/>
      <c r="I54" s="107"/>
      <c r="J54" s="107"/>
      <c r="K54" s="107"/>
      <c r="L54" s="107"/>
      <c r="M54" s="107"/>
      <c r="N54" s="107"/>
      <c r="O54" s="107"/>
      <c r="P54" s="59"/>
    </row>
    <row r="55" spans="1:16" ht="21" customHeight="1">
      <c r="A55" s="104"/>
      <c r="B55" s="105" t="s">
        <v>160</v>
      </c>
      <c r="C55" s="58">
        <v>11033.12</v>
      </c>
      <c r="D55" s="59">
        <v>11033.12</v>
      </c>
      <c r="E55" s="106">
        <v>11033.12</v>
      </c>
      <c r="F55" s="76">
        <v>7188.97</v>
      </c>
      <c r="G55" s="106"/>
      <c r="H55" s="107"/>
      <c r="I55" s="107"/>
      <c r="J55" s="107"/>
      <c r="K55" s="107"/>
      <c r="L55" s="107"/>
      <c r="M55" s="107"/>
      <c r="N55" s="107"/>
      <c r="O55" s="107"/>
      <c r="P55" s="59"/>
    </row>
    <row r="56" spans="1:16" ht="21" customHeight="1">
      <c r="A56" s="104"/>
      <c r="B56" s="105" t="s">
        <v>161</v>
      </c>
      <c r="C56" s="58">
        <v>10942.14</v>
      </c>
      <c r="D56" s="59">
        <v>10942.14</v>
      </c>
      <c r="E56" s="106">
        <v>10942.14</v>
      </c>
      <c r="F56" s="76">
        <v>7149.7</v>
      </c>
      <c r="G56" s="106"/>
      <c r="H56" s="107"/>
      <c r="I56" s="107"/>
      <c r="J56" s="107"/>
      <c r="K56" s="107"/>
      <c r="L56" s="107"/>
      <c r="M56" s="107"/>
      <c r="N56" s="107"/>
      <c r="O56" s="107"/>
      <c r="P56" s="59"/>
    </row>
    <row r="57" spans="1:16" ht="21" customHeight="1">
      <c r="A57" s="104"/>
      <c r="B57" s="105" t="s">
        <v>162</v>
      </c>
      <c r="C57" s="58">
        <v>90.98</v>
      </c>
      <c r="D57" s="59">
        <v>90.98</v>
      </c>
      <c r="E57" s="106">
        <v>90.98</v>
      </c>
      <c r="F57" s="76">
        <v>39.27</v>
      </c>
      <c r="G57" s="106"/>
      <c r="H57" s="107"/>
      <c r="I57" s="107"/>
      <c r="J57" s="107"/>
      <c r="K57" s="107"/>
      <c r="L57" s="107"/>
      <c r="M57" s="107"/>
      <c r="N57" s="107"/>
      <c r="O57" s="107"/>
      <c r="P57" s="59"/>
    </row>
    <row r="58" spans="1:16" ht="21" customHeight="1">
      <c r="A58" s="104"/>
      <c r="B58" s="105" t="s">
        <v>163</v>
      </c>
      <c r="C58" s="58">
        <v>19978.25</v>
      </c>
      <c r="D58" s="59">
        <v>19978.25</v>
      </c>
      <c r="E58" s="106">
        <v>14957.85</v>
      </c>
      <c r="F58" s="76">
        <v>7308.3</v>
      </c>
      <c r="G58" s="106">
        <v>5020.4</v>
      </c>
      <c r="H58" s="107"/>
      <c r="I58" s="107"/>
      <c r="J58" s="107"/>
      <c r="K58" s="107"/>
      <c r="L58" s="107"/>
      <c r="M58" s="107"/>
      <c r="N58" s="107"/>
      <c r="O58" s="107"/>
      <c r="P58" s="59"/>
    </row>
    <row r="59" spans="1:16" ht="21" customHeight="1">
      <c r="A59" s="104"/>
      <c r="B59" s="105" t="s">
        <v>164</v>
      </c>
      <c r="C59" s="58">
        <v>15055.59</v>
      </c>
      <c r="D59" s="59">
        <v>15055.59</v>
      </c>
      <c r="E59" s="106">
        <v>10035.19</v>
      </c>
      <c r="F59" s="76">
        <v>6862.5</v>
      </c>
      <c r="G59" s="106">
        <v>5020.4</v>
      </c>
      <c r="H59" s="107"/>
      <c r="I59" s="107"/>
      <c r="J59" s="107"/>
      <c r="K59" s="107"/>
      <c r="L59" s="107"/>
      <c r="M59" s="107"/>
      <c r="N59" s="107"/>
      <c r="O59" s="107"/>
      <c r="P59" s="59"/>
    </row>
    <row r="60" spans="1:16" ht="21" customHeight="1">
      <c r="A60" s="104"/>
      <c r="B60" s="105" t="s">
        <v>165</v>
      </c>
      <c r="C60" s="58">
        <v>3820.26</v>
      </c>
      <c r="D60" s="59">
        <v>3820.26</v>
      </c>
      <c r="E60" s="106">
        <v>3820.26</v>
      </c>
      <c r="F60" s="76"/>
      <c r="G60" s="106"/>
      <c r="H60" s="107"/>
      <c r="I60" s="107"/>
      <c r="J60" s="107"/>
      <c r="K60" s="107"/>
      <c r="L60" s="107"/>
      <c r="M60" s="107"/>
      <c r="N60" s="107"/>
      <c r="O60" s="107"/>
      <c r="P60" s="59"/>
    </row>
    <row r="61" spans="1:16" ht="21" customHeight="1">
      <c r="A61" s="104"/>
      <c r="B61" s="105" t="s">
        <v>166</v>
      </c>
      <c r="C61" s="58">
        <v>1102.4</v>
      </c>
      <c r="D61" s="59">
        <v>1102.4</v>
      </c>
      <c r="E61" s="106">
        <v>1102.4</v>
      </c>
      <c r="F61" s="76">
        <v>445.8</v>
      </c>
      <c r="G61" s="106"/>
      <c r="H61" s="107"/>
      <c r="I61" s="107"/>
      <c r="J61" s="107"/>
      <c r="K61" s="107"/>
      <c r="L61" s="107"/>
      <c r="M61" s="107"/>
      <c r="N61" s="107"/>
      <c r="O61" s="107"/>
      <c r="P61" s="59"/>
    </row>
    <row r="62" spans="1:16" ht="21" customHeight="1">
      <c r="A62" s="104"/>
      <c r="B62" s="105" t="s">
        <v>167</v>
      </c>
      <c r="C62" s="58">
        <v>22273.05</v>
      </c>
      <c r="D62" s="59">
        <v>22273.05</v>
      </c>
      <c r="E62" s="106">
        <v>1426.05</v>
      </c>
      <c r="F62" s="76">
        <v>1022.72</v>
      </c>
      <c r="G62" s="106">
        <v>20847</v>
      </c>
      <c r="H62" s="107"/>
      <c r="I62" s="107"/>
      <c r="J62" s="107"/>
      <c r="K62" s="107"/>
      <c r="L62" s="107"/>
      <c r="M62" s="107"/>
      <c r="N62" s="107"/>
      <c r="O62" s="107"/>
      <c r="P62" s="59"/>
    </row>
    <row r="63" spans="1:16" ht="21" customHeight="1">
      <c r="A63" s="104"/>
      <c r="B63" s="105" t="s">
        <v>168</v>
      </c>
      <c r="C63" s="58">
        <v>14908.73</v>
      </c>
      <c r="D63" s="59">
        <v>14908.73</v>
      </c>
      <c r="E63" s="106">
        <v>661.73</v>
      </c>
      <c r="F63" s="76">
        <v>340</v>
      </c>
      <c r="G63" s="106">
        <v>14247</v>
      </c>
      <c r="H63" s="107"/>
      <c r="I63" s="107"/>
      <c r="J63" s="107"/>
      <c r="K63" s="107"/>
      <c r="L63" s="107"/>
      <c r="M63" s="107"/>
      <c r="N63" s="107"/>
      <c r="O63" s="107"/>
      <c r="P63" s="59"/>
    </row>
    <row r="64" spans="1:16" ht="21" customHeight="1">
      <c r="A64" s="104"/>
      <c r="B64" s="105" t="s">
        <v>169</v>
      </c>
      <c r="C64" s="58">
        <v>6600</v>
      </c>
      <c r="D64" s="59">
        <v>6600</v>
      </c>
      <c r="E64" s="106"/>
      <c r="F64" s="76"/>
      <c r="G64" s="106">
        <v>6600</v>
      </c>
      <c r="H64" s="107"/>
      <c r="I64" s="107"/>
      <c r="J64" s="107"/>
      <c r="K64" s="107"/>
      <c r="L64" s="107"/>
      <c r="M64" s="107"/>
      <c r="N64" s="107"/>
      <c r="O64" s="107"/>
      <c r="P64" s="59"/>
    </row>
    <row r="65" spans="1:16" ht="21" customHeight="1">
      <c r="A65" s="104"/>
      <c r="B65" s="105" t="s">
        <v>170</v>
      </c>
      <c r="C65" s="58">
        <v>764.32</v>
      </c>
      <c r="D65" s="59">
        <v>764.32</v>
      </c>
      <c r="E65" s="106">
        <v>764.32</v>
      </c>
      <c r="F65" s="76">
        <v>682.72</v>
      </c>
      <c r="G65" s="106"/>
      <c r="H65" s="107"/>
      <c r="I65" s="107"/>
      <c r="J65" s="107"/>
      <c r="K65" s="107"/>
      <c r="L65" s="107"/>
      <c r="M65" s="107"/>
      <c r="N65" s="107"/>
      <c r="O65" s="107"/>
      <c r="P65" s="59"/>
    </row>
    <row r="66" spans="1:16" ht="21" customHeight="1">
      <c r="A66" s="104"/>
      <c r="B66" s="105" t="s">
        <v>171</v>
      </c>
      <c r="C66" s="58">
        <v>5964.95</v>
      </c>
      <c r="D66" s="59">
        <v>5964.95</v>
      </c>
      <c r="E66" s="106">
        <v>2498.15</v>
      </c>
      <c r="F66" s="76">
        <v>2489.65</v>
      </c>
      <c r="G66" s="106">
        <v>3466.8</v>
      </c>
      <c r="H66" s="107"/>
      <c r="I66" s="107"/>
      <c r="J66" s="107"/>
      <c r="K66" s="107"/>
      <c r="L66" s="107"/>
      <c r="M66" s="107"/>
      <c r="N66" s="107"/>
      <c r="O66" s="107"/>
      <c r="P66" s="59"/>
    </row>
    <row r="67" spans="1:16" ht="21" customHeight="1">
      <c r="A67" s="104"/>
      <c r="B67" s="105" t="s">
        <v>172</v>
      </c>
      <c r="C67" s="58">
        <v>5964.95</v>
      </c>
      <c r="D67" s="59">
        <v>5964.95</v>
      </c>
      <c r="E67" s="106">
        <v>2498.15</v>
      </c>
      <c r="F67" s="76">
        <v>2489.65</v>
      </c>
      <c r="G67" s="106">
        <v>3466.8</v>
      </c>
      <c r="H67" s="107"/>
      <c r="I67" s="107"/>
      <c r="J67" s="107"/>
      <c r="K67" s="107"/>
      <c r="L67" s="107"/>
      <c r="M67" s="107"/>
      <c r="N67" s="107"/>
      <c r="O67" s="107"/>
      <c r="P67" s="59"/>
    </row>
    <row r="68" spans="1:16" ht="21" customHeight="1">
      <c r="A68" s="104"/>
      <c r="B68" s="105" t="s">
        <v>173</v>
      </c>
      <c r="C68" s="58">
        <v>510</v>
      </c>
      <c r="D68" s="59">
        <v>510</v>
      </c>
      <c r="E68" s="106">
        <v>510</v>
      </c>
      <c r="F68" s="76"/>
      <c r="G68" s="106"/>
      <c r="H68" s="107"/>
      <c r="I68" s="107"/>
      <c r="J68" s="107"/>
      <c r="K68" s="107"/>
      <c r="L68" s="107"/>
      <c r="M68" s="107"/>
      <c r="N68" s="107"/>
      <c r="O68" s="107"/>
      <c r="P68" s="59"/>
    </row>
    <row r="69" spans="1:16" ht="21" customHeight="1">
      <c r="A69" s="104"/>
      <c r="B69" s="105" t="s">
        <v>174</v>
      </c>
      <c r="C69" s="58">
        <v>510</v>
      </c>
      <c r="D69" s="59">
        <v>510</v>
      </c>
      <c r="E69" s="106">
        <v>510</v>
      </c>
      <c r="F69" s="76"/>
      <c r="G69" s="106"/>
      <c r="H69" s="107"/>
      <c r="I69" s="107"/>
      <c r="J69" s="107"/>
      <c r="K69" s="107"/>
      <c r="L69" s="107"/>
      <c r="M69" s="107"/>
      <c r="N69" s="107"/>
      <c r="O69" s="107"/>
      <c r="P69" s="59"/>
    </row>
    <row r="70" spans="1:16" ht="21" customHeight="1">
      <c r="A70" s="104"/>
      <c r="B70" s="105" t="s">
        <v>175</v>
      </c>
      <c r="C70" s="58">
        <v>2998.32</v>
      </c>
      <c r="D70" s="59">
        <v>2998.32</v>
      </c>
      <c r="E70" s="106">
        <v>2998.32</v>
      </c>
      <c r="F70" s="76">
        <v>2796.8</v>
      </c>
      <c r="G70" s="106"/>
      <c r="H70" s="107"/>
      <c r="I70" s="107"/>
      <c r="J70" s="107"/>
      <c r="K70" s="107"/>
      <c r="L70" s="107"/>
      <c r="M70" s="107"/>
      <c r="N70" s="107"/>
      <c r="O70" s="107"/>
      <c r="P70" s="59"/>
    </row>
    <row r="71" spans="1:16" ht="21" customHeight="1">
      <c r="A71" s="104"/>
      <c r="B71" s="105" t="s">
        <v>176</v>
      </c>
      <c r="C71" s="58">
        <v>2998.32</v>
      </c>
      <c r="D71" s="59">
        <v>2998.32</v>
      </c>
      <c r="E71" s="106">
        <v>2998.32</v>
      </c>
      <c r="F71" s="76">
        <v>2796.8</v>
      </c>
      <c r="G71" s="106"/>
      <c r="H71" s="107"/>
      <c r="I71" s="107"/>
      <c r="J71" s="107"/>
      <c r="K71" s="107"/>
      <c r="L71" s="107"/>
      <c r="M71" s="107"/>
      <c r="N71" s="107"/>
      <c r="O71" s="107"/>
      <c r="P71" s="59"/>
    </row>
    <row r="73" spans="1:17" ht="21" customHeight="1">
      <c r="A73" s="70"/>
      <c r="B73" s="70"/>
      <c r="C73" s="72"/>
      <c r="D73" s="72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72"/>
      <c r="Q73" s="26"/>
    </row>
  </sheetData>
  <sheetProtection/>
  <mergeCells count="13">
    <mergeCell ref="A4:A6"/>
    <mergeCell ref="B4:B6"/>
    <mergeCell ref="C4:C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2" right="0.2" top="0.79" bottom="0.39" header="0.5" footer="0.5"/>
  <pageSetup fitToHeight="1000" fitToWidth="1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 topLeftCell="A1">
      <selection activeCell="F36" sqref="F36"/>
    </sheetView>
  </sheetViews>
  <sheetFormatPr defaultColWidth="6.83203125" defaultRowHeight="12.75" customHeight="1"/>
  <cols>
    <col min="1" max="1" width="41.33203125" style="26" customWidth="1"/>
    <col min="2" max="2" width="14.66015625" style="26" customWidth="1"/>
    <col min="3" max="3" width="32.16015625" style="26" customWidth="1"/>
    <col min="4" max="4" width="14.66015625" style="26" customWidth="1"/>
    <col min="5" max="5" width="33.66015625" style="26" customWidth="1"/>
    <col min="6" max="6" width="14.66015625" style="26" customWidth="1"/>
    <col min="7" max="16384" width="6.83203125" style="26" customWidth="1"/>
  </cols>
  <sheetData>
    <row r="1" spans="1:6" ht="22.5" customHeight="1">
      <c r="A1" s="79"/>
      <c r="B1" s="64"/>
      <c r="C1" s="64"/>
      <c r="D1" s="64"/>
      <c r="E1" s="64"/>
      <c r="F1" s="80"/>
    </row>
    <row r="2" spans="1:6" ht="22.5" customHeight="1">
      <c r="A2" s="5" t="s">
        <v>178</v>
      </c>
      <c r="B2" s="5"/>
      <c r="C2" s="5"/>
      <c r="D2" s="5"/>
      <c r="E2" s="5"/>
      <c r="F2" s="5"/>
    </row>
    <row r="3" spans="1:6" ht="22.5" customHeight="1">
      <c r="A3" s="7" t="s">
        <v>12</v>
      </c>
      <c r="B3" s="81"/>
      <c r="C3" s="82"/>
      <c r="D3" s="82"/>
      <c r="E3" s="74"/>
      <c r="F3" s="74" t="s">
        <v>13</v>
      </c>
    </row>
    <row r="4" spans="1:6" ht="22.5" customHeight="1">
      <c r="A4" s="45" t="s">
        <v>14</v>
      </c>
      <c r="B4" s="45"/>
      <c r="C4" s="45" t="s">
        <v>15</v>
      </c>
      <c r="D4" s="45"/>
      <c r="E4" s="45"/>
      <c r="F4" s="45"/>
    </row>
    <row r="5" spans="1:6" ht="22.5" customHeight="1">
      <c r="A5" s="42" t="s">
        <v>16</v>
      </c>
      <c r="B5" s="42" t="s">
        <v>17</v>
      </c>
      <c r="C5" s="42" t="s">
        <v>18</v>
      </c>
      <c r="D5" s="83" t="s">
        <v>17</v>
      </c>
      <c r="E5" s="42" t="s">
        <v>19</v>
      </c>
      <c r="F5" s="42" t="s">
        <v>17</v>
      </c>
    </row>
    <row r="6" spans="1:6" ht="22.5" customHeight="1">
      <c r="A6" s="29" t="s">
        <v>179</v>
      </c>
      <c r="B6" s="84">
        <f>SUM(B7,B9)</f>
        <v>277802.64</v>
      </c>
      <c r="C6" s="29" t="s">
        <v>179</v>
      </c>
      <c r="D6" s="84">
        <f>SUM(D7:D34)</f>
        <v>281690.26</v>
      </c>
      <c r="E6" s="29" t="s">
        <v>179</v>
      </c>
      <c r="F6" s="85">
        <f>F7+F12</f>
        <v>281690.26</v>
      </c>
    </row>
    <row r="7" spans="1:6" ht="22.5" customHeight="1">
      <c r="A7" s="86" t="s">
        <v>180</v>
      </c>
      <c r="B7" s="84">
        <f>'Z5'!C6</f>
        <v>134359.64</v>
      </c>
      <c r="C7" s="17" t="s">
        <v>22</v>
      </c>
      <c r="D7" s="85">
        <f>32050.89+1000</f>
        <v>33050.89</v>
      </c>
      <c r="E7" s="87" t="s">
        <v>23</v>
      </c>
      <c r="F7" s="84">
        <f>SUM(F8:F11)</f>
        <v>48652.11000000001</v>
      </c>
    </row>
    <row r="8" spans="1:6" ht="22.5" customHeight="1">
      <c r="A8" s="23" t="s">
        <v>181</v>
      </c>
      <c r="B8" s="85">
        <f>30114.28+7808.66</f>
        <v>37922.94</v>
      </c>
      <c r="C8" s="17" t="s">
        <v>25</v>
      </c>
      <c r="D8" s="84"/>
      <c r="E8" s="17" t="s">
        <v>26</v>
      </c>
      <c r="F8" s="84">
        <f>34757.8+857.37</f>
        <v>35615.170000000006</v>
      </c>
    </row>
    <row r="9" spans="1:6" ht="22.5" customHeight="1">
      <c r="A9" s="86" t="s">
        <v>182</v>
      </c>
      <c r="B9" s="88">
        <f>'Z10'!B6</f>
        <v>143443.00000000003</v>
      </c>
      <c r="C9" s="17" t="s">
        <v>28</v>
      </c>
      <c r="D9" s="84"/>
      <c r="E9" s="17" t="s">
        <v>29</v>
      </c>
      <c r="F9" s="85">
        <v>8458.89</v>
      </c>
    </row>
    <row r="10" spans="1:6" ht="22.5" customHeight="1">
      <c r="A10" s="86" t="s">
        <v>183</v>
      </c>
      <c r="B10" s="88"/>
      <c r="C10" s="17" t="s">
        <v>31</v>
      </c>
      <c r="D10" s="84">
        <v>240.8</v>
      </c>
      <c r="E10" s="17" t="s">
        <v>32</v>
      </c>
      <c r="F10" s="89">
        <v>4578.05</v>
      </c>
    </row>
    <row r="11" spans="1:6" ht="22.5" customHeight="1">
      <c r="A11" s="90"/>
      <c r="B11" s="88"/>
      <c r="C11" s="23" t="s">
        <v>34</v>
      </c>
      <c r="D11" s="84">
        <v>30323.08</v>
      </c>
      <c r="E11" s="17" t="s">
        <v>35</v>
      </c>
      <c r="F11" s="85"/>
    </row>
    <row r="12" spans="1:6" ht="22.5" customHeight="1">
      <c r="A12" s="90"/>
      <c r="B12" s="85"/>
      <c r="C12" s="23" t="s">
        <v>37</v>
      </c>
      <c r="D12" s="84"/>
      <c r="E12" s="87" t="s">
        <v>38</v>
      </c>
      <c r="F12" s="89">
        <f>SUM(F13:F22)</f>
        <v>233038.15</v>
      </c>
    </row>
    <row r="13" spans="1:6" ht="22.5" customHeight="1">
      <c r="A13" s="90"/>
      <c r="B13" s="85"/>
      <c r="C13" s="23" t="s">
        <v>40</v>
      </c>
      <c r="D13" s="84">
        <f>313.23</f>
        <v>313.23</v>
      </c>
      <c r="E13" s="17" t="s">
        <v>26</v>
      </c>
      <c r="F13" s="84"/>
    </row>
    <row r="14" spans="1:6" ht="22.5" customHeight="1">
      <c r="A14" s="90"/>
      <c r="B14" s="85"/>
      <c r="C14" s="23" t="s">
        <v>42</v>
      </c>
      <c r="D14" s="84">
        <f>8916.83+4.25</f>
        <v>8921.08</v>
      </c>
      <c r="E14" s="17" t="s">
        <v>29</v>
      </c>
      <c r="F14" s="85">
        <f>26295.59+'Z10'!F13</f>
        <v>45264.21</v>
      </c>
    </row>
    <row r="15" spans="1:6" ht="22.5" customHeight="1">
      <c r="A15" s="29"/>
      <c r="B15" s="85"/>
      <c r="C15" s="23" t="s">
        <v>44</v>
      </c>
      <c r="D15" s="84"/>
      <c r="E15" s="17" t="s">
        <v>32</v>
      </c>
      <c r="F15" s="88">
        <f>7080.26+4766.51</f>
        <v>11846.77</v>
      </c>
    </row>
    <row r="16" spans="1:6" ht="22.5" customHeight="1">
      <c r="A16" s="29"/>
      <c r="B16" s="85"/>
      <c r="C16" s="23" t="s">
        <v>46</v>
      </c>
      <c r="D16" s="84">
        <f>931.16+8997.63</f>
        <v>9928.789999999999</v>
      </c>
      <c r="E16" s="17" t="s">
        <v>47</v>
      </c>
      <c r="F16" s="89">
        <f>5704.16+'Z10'!F15</f>
        <v>5719.16</v>
      </c>
    </row>
    <row r="17" spans="1:6" ht="22.5" customHeight="1">
      <c r="A17" s="29"/>
      <c r="B17" s="85"/>
      <c r="C17" s="23" t="s">
        <v>49</v>
      </c>
      <c r="D17" s="84">
        <v>3157.07</v>
      </c>
      <c r="E17" s="17" t="s">
        <v>50</v>
      </c>
      <c r="F17" s="84">
        <v>970</v>
      </c>
    </row>
    <row r="18" spans="1:6" ht="22.5" customHeight="1">
      <c r="A18" s="29"/>
      <c r="B18" s="91"/>
      <c r="C18" s="23" t="s">
        <v>52</v>
      </c>
      <c r="D18" s="84">
        <f>22981.14+'Z10'!D17+3887.62</f>
        <v>129780.76000000002</v>
      </c>
      <c r="E18" s="17" t="s">
        <v>53</v>
      </c>
      <c r="F18" s="84">
        <f>16036+'Z10'!F17</f>
        <v>56162</v>
      </c>
    </row>
    <row r="19" spans="1:6" ht="22.5" customHeight="1">
      <c r="A19" s="29"/>
      <c r="B19" s="92"/>
      <c r="C19" s="23" t="s">
        <v>54</v>
      </c>
      <c r="D19" s="84">
        <v>5127.35</v>
      </c>
      <c r="E19" s="17" t="s">
        <v>55</v>
      </c>
      <c r="F19" s="84">
        <v>1000</v>
      </c>
    </row>
    <row r="20" spans="1:6" ht="22.5" customHeight="1">
      <c r="A20" s="29"/>
      <c r="B20" s="91"/>
      <c r="C20" s="23" t="s">
        <v>56</v>
      </c>
      <c r="D20" s="84">
        <v>476.85</v>
      </c>
      <c r="E20" s="17" t="s">
        <v>57</v>
      </c>
      <c r="F20" s="84"/>
    </row>
    <row r="21" spans="1:6" ht="22.5" customHeight="1">
      <c r="A21" s="93"/>
      <c r="B21" s="91"/>
      <c r="C21" s="23" t="s">
        <v>58</v>
      </c>
      <c r="D21" s="84">
        <v>221</v>
      </c>
      <c r="E21" s="17" t="s">
        <v>59</v>
      </c>
      <c r="F21" s="84">
        <f>22046.08+'Z10'!F20+3887.62</f>
        <v>110197.08</v>
      </c>
    </row>
    <row r="22" spans="1:6" ht="22.5" customHeight="1">
      <c r="A22" s="93"/>
      <c r="B22" s="91"/>
      <c r="C22" s="23" t="s">
        <v>60</v>
      </c>
      <c r="D22" s="84">
        <f>280.5+39.53</f>
        <v>320.03</v>
      </c>
      <c r="E22" s="17" t="s">
        <v>61</v>
      </c>
      <c r="F22" s="85">
        <f>1808.93+'Z10'!F21</f>
        <v>1878.93</v>
      </c>
    </row>
    <row r="23" spans="1:6" ht="22.5" customHeight="1">
      <c r="A23" s="93"/>
      <c r="B23" s="91"/>
      <c r="C23" s="23" t="s">
        <v>62</v>
      </c>
      <c r="D23" s="84">
        <v>614.55</v>
      </c>
      <c r="E23" s="94" t="s">
        <v>63</v>
      </c>
      <c r="F23" s="88"/>
    </row>
    <row r="24" spans="1:6" ht="22.5" customHeight="1">
      <c r="A24" s="93"/>
      <c r="B24" s="91"/>
      <c r="C24" s="23" t="s">
        <v>64</v>
      </c>
      <c r="D24" s="84"/>
      <c r="E24" s="94" t="s">
        <v>65</v>
      </c>
      <c r="F24" s="85"/>
    </row>
    <row r="25" spans="1:6" ht="22.5" customHeight="1">
      <c r="A25" s="93"/>
      <c r="B25" s="91"/>
      <c r="C25" s="23" t="s">
        <v>66</v>
      </c>
      <c r="D25" s="84">
        <v>1517.78</v>
      </c>
      <c r="E25" s="94" t="s">
        <v>67</v>
      </c>
      <c r="F25" s="85"/>
    </row>
    <row r="26" spans="1:6" ht="22.5" customHeight="1">
      <c r="A26" s="93"/>
      <c r="B26" s="91"/>
      <c r="C26" s="23" t="s">
        <v>68</v>
      </c>
      <c r="D26" s="84"/>
      <c r="E26" s="87"/>
      <c r="F26" s="85"/>
    </row>
    <row r="27" spans="1:6" ht="22.5" customHeight="1">
      <c r="A27" s="93"/>
      <c r="B27" s="92"/>
      <c r="C27" s="23" t="s">
        <v>69</v>
      </c>
      <c r="D27" s="84"/>
      <c r="E27" s="87"/>
      <c r="F27" s="85"/>
    </row>
    <row r="28" spans="1:6" ht="22.5" customHeight="1">
      <c r="A28" s="93"/>
      <c r="B28" s="91"/>
      <c r="C28" s="23" t="s">
        <v>71</v>
      </c>
      <c r="D28" s="84"/>
      <c r="E28" s="87"/>
      <c r="F28" s="85"/>
    </row>
    <row r="29" spans="1:6" ht="22.5" customHeight="1">
      <c r="A29" s="93"/>
      <c r="B29" s="92"/>
      <c r="C29" s="23" t="s">
        <v>73</v>
      </c>
      <c r="D29" s="84"/>
      <c r="E29" s="87"/>
      <c r="F29" s="85"/>
    </row>
    <row r="30" spans="1:6" ht="22.5" customHeight="1">
      <c r="A30" s="93"/>
      <c r="B30" s="91"/>
      <c r="C30" s="23" t="s">
        <v>75</v>
      </c>
      <c r="D30" s="85">
        <f>'Z10'!D29</f>
        <v>85</v>
      </c>
      <c r="E30" s="87"/>
      <c r="F30" s="85"/>
    </row>
    <row r="31" spans="1:6" ht="22.5" customHeight="1">
      <c r="A31" s="93"/>
      <c r="B31" s="91"/>
      <c r="C31" s="23" t="s">
        <v>77</v>
      </c>
      <c r="D31" s="84"/>
      <c r="E31" s="87"/>
      <c r="F31" s="85"/>
    </row>
    <row r="32" spans="1:6" ht="22.5" customHeight="1">
      <c r="A32" s="93"/>
      <c r="B32" s="91"/>
      <c r="C32" s="23" t="s">
        <v>79</v>
      </c>
      <c r="D32" s="84">
        <v>1000</v>
      </c>
      <c r="E32" s="87"/>
      <c r="F32" s="85"/>
    </row>
    <row r="33" spans="1:6" ht="22.5" customHeight="1">
      <c r="A33" s="93"/>
      <c r="B33" s="91"/>
      <c r="C33" s="23" t="s">
        <v>81</v>
      </c>
      <c r="D33" s="84">
        <f>16036+'Z10'!D32</f>
        <v>56162</v>
      </c>
      <c r="E33" s="87"/>
      <c r="F33" s="85"/>
    </row>
    <row r="34" spans="1:6" ht="22.5" customHeight="1">
      <c r="A34" s="93"/>
      <c r="B34" s="91"/>
      <c r="C34" s="23" t="s">
        <v>83</v>
      </c>
      <c r="D34" s="85">
        <f>130+'Z10'!D33</f>
        <v>450</v>
      </c>
      <c r="E34" s="87"/>
      <c r="F34" s="85"/>
    </row>
    <row r="35" spans="1:6" ht="22.5" customHeight="1">
      <c r="A35" s="93"/>
      <c r="B35" s="91"/>
      <c r="C35" s="29"/>
      <c r="D35" s="95"/>
      <c r="E35" s="90"/>
      <c r="F35" s="96"/>
    </row>
    <row r="36" spans="1:6" ht="18" customHeight="1">
      <c r="A36" s="97" t="s">
        <v>87</v>
      </c>
      <c r="B36" s="92">
        <f>SUM(B6)</f>
        <v>277802.64</v>
      </c>
      <c r="C36" s="97" t="s">
        <v>88</v>
      </c>
      <c r="D36" s="96">
        <f>SUM(D6)</f>
        <v>281690.26</v>
      </c>
      <c r="E36" s="97" t="s">
        <v>88</v>
      </c>
      <c r="F36" s="96">
        <f>SUM(F6)</f>
        <v>281690.26</v>
      </c>
    </row>
    <row r="37" spans="1:6" ht="18" customHeight="1">
      <c r="A37" s="29" t="s">
        <v>93</v>
      </c>
      <c r="B37" s="91">
        <f>B38+B39</f>
        <v>3887.62</v>
      </c>
      <c r="C37" s="29" t="s">
        <v>90</v>
      </c>
      <c r="D37" s="96"/>
      <c r="E37" s="29" t="s">
        <v>90</v>
      </c>
      <c r="F37" s="96"/>
    </row>
    <row r="38" spans="1:6" ht="18" customHeight="1">
      <c r="A38" s="29" t="s">
        <v>94</v>
      </c>
      <c r="B38" s="91">
        <v>3887.62</v>
      </c>
      <c r="C38" s="29"/>
      <c r="D38" s="85"/>
      <c r="E38" s="29"/>
      <c r="F38" s="85"/>
    </row>
    <row r="39" spans="1:6" ht="22.5" customHeight="1">
      <c r="A39" s="29" t="s">
        <v>184</v>
      </c>
      <c r="B39" s="91"/>
      <c r="C39" s="98"/>
      <c r="D39" s="96"/>
      <c r="E39" s="93"/>
      <c r="F39" s="96"/>
    </row>
    <row r="40" spans="1:6" ht="21" customHeight="1">
      <c r="A40" s="93"/>
      <c r="B40" s="91"/>
      <c r="C40" s="93"/>
      <c r="D40" s="96"/>
      <c r="E40" s="93"/>
      <c r="F40" s="96"/>
    </row>
    <row r="41" spans="1:6" ht="18" customHeight="1">
      <c r="A41" s="99" t="s">
        <v>96</v>
      </c>
      <c r="B41" s="92">
        <f>B36+B38</f>
        <v>281690.26</v>
      </c>
      <c r="C41" s="100" t="s">
        <v>97</v>
      </c>
      <c r="D41" s="96">
        <f>SUM(D36,D37)</f>
        <v>281690.26</v>
      </c>
      <c r="E41" s="99" t="s">
        <v>97</v>
      </c>
      <c r="F41" s="85">
        <f>SUM(F36,F37)</f>
        <v>281690.26</v>
      </c>
    </row>
  </sheetData>
  <sheetProtection/>
  <printOptions horizontalCentered="1"/>
  <pageMargins left="0.55" right="0.16" top="0.59" bottom="0.41" header="0" footer="0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workbookViewId="0" topLeftCell="A1">
      <selection activeCell="F6" sqref="F6"/>
    </sheetView>
  </sheetViews>
  <sheetFormatPr defaultColWidth="6.83203125" defaultRowHeight="12.75" customHeight="1"/>
  <cols>
    <col min="1" max="1" width="16" style="26" customWidth="1"/>
    <col min="2" max="2" width="56.5" style="26" customWidth="1"/>
    <col min="3" max="3" width="22.5" style="26" customWidth="1"/>
    <col min="4" max="4" width="22.33203125" style="26" customWidth="1"/>
    <col min="5" max="5" width="20.83203125" style="26" customWidth="1"/>
    <col min="6" max="6" width="19.5" style="26" customWidth="1"/>
    <col min="7" max="7" width="16" style="26" customWidth="1"/>
    <col min="8" max="8" width="12" style="26" customWidth="1"/>
    <col min="9" max="16384" width="6.83203125" style="26" customWidth="1"/>
  </cols>
  <sheetData>
    <row r="1" s="64" customFormat="1" ht="30" customHeight="1">
      <c r="A1" s="38"/>
    </row>
    <row r="2" spans="1:7" ht="28.5" customHeight="1">
      <c r="A2" s="65" t="s">
        <v>185</v>
      </c>
      <c r="B2" s="65"/>
      <c r="C2" s="65"/>
      <c r="D2" s="65"/>
      <c r="E2" s="65"/>
      <c r="F2" s="65"/>
      <c r="G2" s="65"/>
    </row>
    <row r="3" spans="1:7" ht="19.5" customHeight="1">
      <c r="A3" s="7" t="s">
        <v>12</v>
      </c>
      <c r="B3" s="7"/>
      <c r="C3" s="7"/>
      <c r="D3" s="7"/>
      <c r="E3" s="7"/>
      <c r="F3" s="7"/>
      <c r="G3" s="74" t="s">
        <v>13</v>
      </c>
    </row>
    <row r="4" spans="1:7" ht="19.5" customHeight="1">
      <c r="A4" s="50" t="s">
        <v>186</v>
      </c>
      <c r="B4" s="50" t="s">
        <v>187</v>
      </c>
      <c r="C4" s="50" t="s">
        <v>104</v>
      </c>
      <c r="D4" s="50" t="s">
        <v>188</v>
      </c>
      <c r="E4" s="50" t="s">
        <v>189</v>
      </c>
      <c r="F4" s="50" t="s">
        <v>190</v>
      </c>
      <c r="G4" s="50" t="s">
        <v>191</v>
      </c>
    </row>
    <row r="5" spans="1:7" ht="19.5" customHeight="1">
      <c r="A5" s="52"/>
      <c r="B5" s="52"/>
      <c r="C5" s="52">
        <v>1</v>
      </c>
      <c r="D5" s="52">
        <v>2</v>
      </c>
      <c r="E5" s="52">
        <v>3</v>
      </c>
      <c r="F5" s="52">
        <v>4</v>
      </c>
      <c r="G5" s="52"/>
    </row>
    <row r="6" spans="1:7" ht="19.5" customHeight="1">
      <c r="A6" s="69"/>
      <c r="B6" s="75" t="s">
        <v>104</v>
      </c>
      <c r="C6" s="59">
        <v>134359.64</v>
      </c>
      <c r="D6" s="59">
        <f>D7+D66+D69+D84+D96+D141+D174+D186+D198+D226+D229+D234+D240+D245+D255+D258+D262</f>
        <v>45180.22</v>
      </c>
      <c r="E6" s="59">
        <f>E7+E66+E69+E84+E96+E141+E174+E186+E198+E226+E229+E234+E240+E245+E255+E258+E262</f>
        <v>3471.890000000001</v>
      </c>
      <c r="F6" s="59">
        <v>85707.53</v>
      </c>
      <c r="G6" s="78"/>
    </row>
    <row r="7" spans="1:7" ht="19.5" customHeight="1">
      <c r="A7" s="69" t="s">
        <v>192</v>
      </c>
      <c r="B7" s="75" t="s">
        <v>193</v>
      </c>
      <c r="C7" s="59">
        <f>C8+C10+C12+C17+C23+C30+C35+C37+C40+C43+C46+C48+C50+C52+C56+C59+C62+C64</f>
        <v>33050.89</v>
      </c>
      <c r="D7" s="56">
        <f>D8+D10+D12+D17+D23+D30+D35+D37+D40+D43+D46+D48+D50+D52+D56+D59+D62+D64</f>
        <v>18762.16</v>
      </c>
      <c r="E7" s="56">
        <f>E8+E10+E12+E17+E23+E30+E35+E37+E40+E43+E46+E48+E50+E52+E56+E59+E62+E64</f>
        <v>3306.370000000001</v>
      </c>
      <c r="F7" s="56">
        <v>10982.36</v>
      </c>
      <c r="G7" s="78"/>
    </row>
    <row r="8" spans="1:7" ht="19.5" customHeight="1">
      <c r="A8" s="69" t="s">
        <v>194</v>
      </c>
      <c r="B8" s="75" t="s">
        <v>195</v>
      </c>
      <c r="C8" s="59">
        <f aca="true" t="shared" si="0" ref="C8:C14">D8+E8+F8</f>
        <v>38.26</v>
      </c>
      <c r="D8" s="56"/>
      <c r="E8" s="57"/>
      <c r="F8" s="59">
        <v>38.26</v>
      </c>
      <c r="G8" s="78"/>
    </row>
    <row r="9" spans="1:7" ht="19.5" customHeight="1">
      <c r="A9" s="69" t="s">
        <v>196</v>
      </c>
      <c r="B9" s="75" t="s">
        <v>197</v>
      </c>
      <c r="C9" s="59">
        <f t="shared" si="0"/>
        <v>38.26</v>
      </c>
      <c r="D9" s="56"/>
      <c r="E9" s="57"/>
      <c r="F9" s="59">
        <v>38.26</v>
      </c>
      <c r="G9" s="78"/>
    </row>
    <row r="10" spans="1:7" ht="19.5" customHeight="1">
      <c r="A10" s="69" t="s">
        <v>198</v>
      </c>
      <c r="B10" s="75" t="s">
        <v>199</v>
      </c>
      <c r="C10" s="59">
        <f t="shared" si="0"/>
        <v>32.3</v>
      </c>
      <c r="D10" s="56"/>
      <c r="E10" s="57"/>
      <c r="F10" s="59">
        <v>32.3</v>
      </c>
      <c r="G10" s="78"/>
    </row>
    <row r="11" spans="1:7" ht="19.5" customHeight="1">
      <c r="A11" s="69" t="s">
        <v>200</v>
      </c>
      <c r="B11" s="75" t="s">
        <v>201</v>
      </c>
      <c r="C11" s="59">
        <f t="shared" si="0"/>
        <v>32.3</v>
      </c>
      <c r="D11" s="56"/>
      <c r="E11" s="57"/>
      <c r="F11" s="59">
        <v>32.3</v>
      </c>
      <c r="G11" s="78"/>
    </row>
    <row r="12" spans="1:7" ht="19.5" customHeight="1">
      <c r="A12" s="69" t="s">
        <v>202</v>
      </c>
      <c r="B12" s="75" t="s">
        <v>203</v>
      </c>
      <c r="C12" s="59">
        <f t="shared" si="0"/>
        <v>5292.58</v>
      </c>
      <c r="D12" s="56"/>
      <c r="E12" s="57">
        <v>3238.55</v>
      </c>
      <c r="F12" s="59">
        <v>2054.03</v>
      </c>
      <c r="G12" s="78"/>
    </row>
    <row r="13" spans="1:7" ht="19.5" customHeight="1">
      <c r="A13" s="69" t="s">
        <v>204</v>
      </c>
      <c r="B13" s="75" t="s">
        <v>205</v>
      </c>
      <c r="C13" s="59">
        <f t="shared" si="0"/>
        <v>238</v>
      </c>
      <c r="D13" s="56"/>
      <c r="E13" s="57"/>
      <c r="F13" s="59">
        <v>238</v>
      </c>
      <c r="G13" s="78"/>
    </row>
    <row r="14" spans="1:7" ht="19.5" customHeight="1">
      <c r="A14" s="69" t="s">
        <v>206</v>
      </c>
      <c r="B14" s="75" t="s">
        <v>207</v>
      </c>
      <c r="C14" s="59">
        <f t="shared" si="0"/>
        <v>1008.95</v>
      </c>
      <c r="D14" s="56"/>
      <c r="E14" s="57">
        <v>8.5</v>
      </c>
      <c r="F14" s="59">
        <v>1000.45</v>
      </c>
      <c r="G14" s="78"/>
    </row>
    <row r="15" spans="1:7" ht="19.5" customHeight="1">
      <c r="A15" s="69" t="s">
        <v>208</v>
      </c>
      <c r="B15" s="75" t="s">
        <v>209</v>
      </c>
      <c r="C15" s="59">
        <f aca="true" t="shared" si="1" ref="C15:C39">D15+E15+F15</f>
        <v>3550.5</v>
      </c>
      <c r="D15" s="56"/>
      <c r="E15" s="57">
        <v>3230.05</v>
      </c>
      <c r="F15" s="59">
        <v>320.4499999999998</v>
      </c>
      <c r="G15" s="78"/>
    </row>
    <row r="16" spans="1:7" ht="19.5" customHeight="1">
      <c r="A16" s="69" t="s">
        <v>210</v>
      </c>
      <c r="B16" s="75" t="s">
        <v>211</v>
      </c>
      <c r="C16" s="59">
        <f t="shared" si="1"/>
        <v>495.13</v>
      </c>
      <c r="D16" s="56"/>
      <c r="E16" s="57"/>
      <c r="F16" s="59">
        <v>495.13</v>
      </c>
      <c r="G16" s="78"/>
    </row>
    <row r="17" spans="1:7" ht="19.5" customHeight="1">
      <c r="A17" s="69" t="s">
        <v>212</v>
      </c>
      <c r="B17" s="75" t="s">
        <v>213</v>
      </c>
      <c r="C17" s="59">
        <f t="shared" si="1"/>
        <v>571.22</v>
      </c>
      <c r="D17" s="56"/>
      <c r="E17" s="57">
        <v>8.51</v>
      </c>
      <c r="F17" s="59">
        <v>562.71</v>
      </c>
      <c r="G17" s="78"/>
    </row>
    <row r="18" spans="1:7" ht="19.5" customHeight="1">
      <c r="A18" s="69" t="s">
        <v>214</v>
      </c>
      <c r="B18" s="75" t="s">
        <v>215</v>
      </c>
      <c r="C18" s="59">
        <f t="shared" si="1"/>
        <v>10.2</v>
      </c>
      <c r="D18" s="56"/>
      <c r="E18" s="57"/>
      <c r="F18" s="59">
        <v>10.2</v>
      </c>
      <c r="G18" s="78"/>
    </row>
    <row r="19" spans="1:7" ht="19.5" customHeight="1">
      <c r="A19" s="69" t="s">
        <v>216</v>
      </c>
      <c r="B19" s="75" t="s">
        <v>217</v>
      </c>
      <c r="C19" s="59">
        <f t="shared" si="1"/>
        <v>110.5</v>
      </c>
      <c r="D19" s="56"/>
      <c r="E19" s="57"/>
      <c r="F19" s="59">
        <v>110.5</v>
      </c>
      <c r="G19" s="78"/>
    </row>
    <row r="20" spans="1:7" ht="19.5" customHeight="1">
      <c r="A20" s="69" t="s">
        <v>218</v>
      </c>
      <c r="B20" s="75" t="s">
        <v>219</v>
      </c>
      <c r="C20" s="59">
        <f t="shared" si="1"/>
        <v>12.75</v>
      </c>
      <c r="D20" s="56"/>
      <c r="E20" s="57"/>
      <c r="F20" s="59">
        <v>12.75</v>
      </c>
      <c r="G20" s="78"/>
    </row>
    <row r="21" spans="1:7" ht="19.5" customHeight="1">
      <c r="A21" s="69" t="s">
        <v>220</v>
      </c>
      <c r="B21" s="75" t="s">
        <v>221</v>
      </c>
      <c r="C21" s="59">
        <f t="shared" si="1"/>
        <v>8.51</v>
      </c>
      <c r="D21" s="56"/>
      <c r="E21" s="57">
        <v>8.51</v>
      </c>
      <c r="F21" s="59"/>
      <c r="G21" s="78"/>
    </row>
    <row r="22" spans="1:7" ht="19.5" customHeight="1">
      <c r="A22" s="69" t="s">
        <v>222</v>
      </c>
      <c r="B22" s="75" t="s">
        <v>223</v>
      </c>
      <c r="C22" s="59">
        <f t="shared" si="1"/>
        <v>429.26</v>
      </c>
      <c r="D22" s="56"/>
      <c r="E22" s="57"/>
      <c r="F22" s="59">
        <v>429.26</v>
      </c>
      <c r="G22" s="78"/>
    </row>
    <row r="23" spans="1:7" ht="19.5" customHeight="1">
      <c r="A23" s="69" t="s">
        <v>224</v>
      </c>
      <c r="B23" s="75" t="s">
        <v>225</v>
      </c>
      <c r="C23" s="59">
        <f t="shared" si="1"/>
        <v>496.06</v>
      </c>
      <c r="D23" s="56"/>
      <c r="E23" s="57">
        <v>4.25</v>
      </c>
      <c r="F23" s="59">
        <v>491.81</v>
      </c>
      <c r="G23" s="78"/>
    </row>
    <row r="24" spans="1:7" ht="19.5" customHeight="1">
      <c r="A24" s="69" t="s">
        <v>226</v>
      </c>
      <c r="B24" s="75" t="s">
        <v>227</v>
      </c>
      <c r="C24" s="59">
        <f t="shared" si="1"/>
        <v>272</v>
      </c>
      <c r="D24" s="56"/>
      <c r="E24" s="57"/>
      <c r="F24" s="59">
        <v>272</v>
      </c>
      <c r="G24" s="78"/>
    </row>
    <row r="25" spans="1:7" ht="19.5" customHeight="1">
      <c r="A25" s="69" t="s">
        <v>228</v>
      </c>
      <c r="B25" s="75" t="s">
        <v>229</v>
      </c>
      <c r="C25" s="59">
        <f t="shared" si="1"/>
        <v>21.25</v>
      </c>
      <c r="D25" s="56"/>
      <c r="E25" s="57"/>
      <c r="F25" s="59">
        <v>21.25</v>
      </c>
      <c r="G25" s="78"/>
    </row>
    <row r="26" spans="1:7" ht="19.5" customHeight="1">
      <c r="A26" s="69" t="s">
        <v>230</v>
      </c>
      <c r="B26" s="75" t="s">
        <v>231</v>
      </c>
      <c r="C26" s="59">
        <f t="shared" si="1"/>
        <v>114.75</v>
      </c>
      <c r="D26" s="56"/>
      <c r="E26" s="57"/>
      <c r="F26" s="59">
        <v>114.75</v>
      </c>
      <c r="G26" s="78"/>
    </row>
    <row r="27" spans="1:7" ht="19.5" customHeight="1">
      <c r="A27" s="69" t="s">
        <v>232</v>
      </c>
      <c r="B27" s="75" t="s">
        <v>233</v>
      </c>
      <c r="C27" s="59">
        <f t="shared" si="1"/>
        <v>34.51</v>
      </c>
      <c r="D27" s="56"/>
      <c r="E27" s="57"/>
      <c r="F27" s="59">
        <v>34.51</v>
      </c>
      <c r="G27" s="78"/>
    </row>
    <row r="28" spans="1:7" ht="19.5" customHeight="1">
      <c r="A28" s="69" t="s">
        <v>234</v>
      </c>
      <c r="B28" s="75" t="s">
        <v>235</v>
      </c>
      <c r="C28" s="59">
        <f t="shared" si="1"/>
        <v>4.25</v>
      </c>
      <c r="D28" s="56"/>
      <c r="E28" s="57">
        <v>4.25</v>
      </c>
      <c r="F28" s="59"/>
      <c r="G28" s="78"/>
    </row>
    <row r="29" spans="1:7" ht="19.5" customHeight="1">
      <c r="A29" s="69" t="s">
        <v>236</v>
      </c>
      <c r="B29" s="75" t="s">
        <v>237</v>
      </c>
      <c r="C29" s="59">
        <f t="shared" si="1"/>
        <v>49.3</v>
      </c>
      <c r="D29" s="56"/>
      <c r="E29" s="57"/>
      <c r="F29" s="59">
        <v>49.3</v>
      </c>
      <c r="G29" s="78"/>
    </row>
    <row r="30" spans="1:7" ht="19.5" customHeight="1">
      <c r="A30" s="69" t="s">
        <v>238</v>
      </c>
      <c r="B30" s="75" t="s">
        <v>239</v>
      </c>
      <c r="C30" s="59">
        <f t="shared" si="1"/>
        <v>1817.3</v>
      </c>
      <c r="D30" s="56"/>
      <c r="E30" s="57">
        <v>12.76</v>
      </c>
      <c r="F30" s="59">
        <f>804.54+1000</f>
        <v>1804.54</v>
      </c>
      <c r="G30" s="78"/>
    </row>
    <row r="31" spans="1:7" ht="19.5" customHeight="1">
      <c r="A31" s="69" t="s">
        <v>240</v>
      </c>
      <c r="B31" s="75" t="s">
        <v>241</v>
      </c>
      <c r="C31" s="59">
        <f t="shared" si="1"/>
        <v>55.25</v>
      </c>
      <c r="D31" s="56"/>
      <c r="E31" s="57"/>
      <c r="F31" s="59">
        <v>55.25</v>
      </c>
      <c r="G31" s="78"/>
    </row>
    <row r="32" spans="1:7" ht="19.5" customHeight="1">
      <c r="A32" s="69" t="s">
        <v>242</v>
      </c>
      <c r="B32" s="75" t="s">
        <v>243</v>
      </c>
      <c r="C32" s="59">
        <f t="shared" si="1"/>
        <v>119.85</v>
      </c>
      <c r="D32" s="56"/>
      <c r="E32" s="57"/>
      <c r="F32" s="59">
        <v>119.85</v>
      </c>
      <c r="G32" s="78"/>
    </row>
    <row r="33" spans="1:7" ht="19.5" customHeight="1">
      <c r="A33" s="69" t="s">
        <v>244</v>
      </c>
      <c r="B33" s="75" t="s">
        <v>245</v>
      </c>
      <c r="C33" s="59">
        <f t="shared" si="1"/>
        <v>17.009999999999998</v>
      </c>
      <c r="D33" s="56"/>
      <c r="E33" s="57">
        <v>12.76</v>
      </c>
      <c r="F33" s="59">
        <v>4.25</v>
      </c>
      <c r="G33" s="78"/>
    </row>
    <row r="34" spans="1:7" ht="19.5" customHeight="1">
      <c r="A34" s="69" t="s">
        <v>246</v>
      </c>
      <c r="B34" s="75" t="s">
        <v>247</v>
      </c>
      <c r="C34" s="59">
        <f t="shared" si="1"/>
        <v>1625.19</v>
      </c>
      <c r="D34" s="56"/>
      <c r="E34" s="57"/>
      <c r="F34" s="59">
        <f>625.19+1000</f>
        <v>1625.19</v>
      </c>
      <c r="G34" s="78"/>
    </row>
    <row r="35" spans="1:7" ht="19.5" customHeight="1">
      <c r="A35" s="69" t="s">
        <v>248</v>
      </c>
      <c r="B35" s="75" t="s">
        <v>249</v>
      </c>
      <c r="C35" s="59">
        <f t="shared" si="1"/>
        <v>205.7</v>
      </c>
      <c r="D35" s="56"/>
      <c r="E35" s="57"/>
      <c r="F35" s="59">
        <v>205.7</v>
      </c>
      <c r="G35" s="78"/>
    </row>
    <row r="36" spans="1:7" ht="19.5" customHeight="1">
      <c r="A36" s="69" t="s">
        <v>250</v>
      </c>
      <c r="B36" s="75" t="s">
        <v>251</v>
      </c>
      <c r="C36" s="59">
        <f t="shared" si="1"/>
        <v>205.7</v>
      </c>
      <c r="D36" s="56"/>
      <c r="E36" s="57"/>
      <c r="F36" s="59">
        <v>205.7</v>
      </c>
      <c r="G36" s="78"/>
    </row>
    <row r="37" spans="1:7" ht="19.5" customHeight="1">
      <c r="A37" s="69" t="s">
        <v>252</v>
      </c>
      <c r="B37" s="75" t="s">
        <v>253</v>
      </c>
      <c r="C37" s="59">
        <f t="shared" si="1"/>
        <v>19337.36</v>
      </c>
      <c r="D37" s="56">
        <f>13767.16+4987</f>
        <v>18754.16</v>
      </c>
      <c r="E37" s="57">
        <v>10</v>
      </c>
      <c r="F37" s="59">
        <f>5560.2-4987</f>
        <v>573.1999999999998</v>
      </c>
      <c r="G37" s="78"/>
    </row>
    <row r="38" spans="1:7" ht="19.5" customHeight="1">
      <c r="A38" s="69" t="s">
        <v>254</v>
      </c>
      <c r="B38" s="75" t="s">
        <v>255</v>
      </c>
      <c r="C38" s="59">
        <f t="shared" si="1"/>
        <v>9127.16</v>
      </c>
      <c r="D38" s="56">
        <v>9117.16</v>
      </c>
      <c r="E38" s="57">
        <v>10</v>
      </c>
      <c r="F38" s="59"/>
      <c r="G38" s="78"/>
    </row>
    <row r="39" spans="1:7" ht="19.5" customHeight="1">
      <c r="A39" s="69" t="s">
        <v>256</v>
      </c>
      <c r="B39" s="75" t="s">
        <v>257</v>
      </c>
      <c r="C39" s="59">
        <f t="shared" si="1"/>
        <v>10210.2</v>
      </c>
      <c r="D39" s="56">
        <f>4650+4987</f>
        <v>9637</v>
      </c>
      <c r="E39" s="57"/>
      <c r="F39" s="59">
        <f>5560.2-4987</f>
        <v>573.1999999999998</v>
      </c>
      <c r="G39" s="78"/>
    </row>
    <row r="40" spans="1:7" ht="19.5" customHeight="1">
      <c r="A40" s="69" t="s">
        <v>258</v>
      </c>
      <c r="B40" s="75" t="s">
        <v>259</v>
      </c>
      <c r="C40" s="59">
        <f aca="true" t="shared" si="2" ref="C40:C68">D40+E40+F40</f>
        <v>68</v>
      </c>
      <c r="D40" s="56"/>
      <c r="E40" s="57">
        <v>2.55</v>
      </c>
      <c r="F40" s="59">
        <v>65.45</v>
      </c>
      <c r="G40" s="78"/>
    </row>
    <row r="41" spans="1:7" ht="19.5" customHeight="1">
      <c r="A41" s="69" t="s">
        <v>260</v>
      </c>
      <c r="B41" s="75" t="s">
        <v>261</v>
      </c>
      <c r="C41" s="59">
        <f t="shared" si="2"/>
        <v>2.55</v>
      </c>
      <c r="D41" s="56"/>
      <c r="E41" s="57">
        <v>2.55</v>
      </c>
      <c r="F41" s="59"/>
      <c r="G41" s="78"/>
    </row>
    <row r="42" spans="1:7" ht="19.5" customHeight="1">
      <c r="A42" s="69" t="s">
        <v>262</v>
      </c>
      <c r="B42" s="75" t="s">
        <v>263</v>
      </c>
      <c r="C42" s="59">
        <f t="shared" si="2"/>
        <v>65.45</v>
      </c>
      <c r="D42" s="56"/>
      <c r="E42" s="57"/>
      <c r="F42" s="59">
        <v>65.45</v>
      </c>
      <c r="G42" s="78"/>
    </row>
    <row r="43" spans="1:7" ht="19.5" customHeight="1">
      <c r="A43" s="69" t="s">
        <v>264</v>
      </c>
      <c r="B43" s="75" t="s">
        <v>265</v>
      </c>
      <c r="C43" s="59">
        <f t="shared" si="2"/>
        <v>2603.5</v>
      </c>
      <c r="D43" s="56"/>
      <c r="E43" s="57"/>
      <c r="F43" s="59">
        <f>603.5+2000</f>
        <v>2603.5</v>
      </c>
      <c r="G43" s="78"/>
    </row>
    <row r="44" spans="1:7" ht="19.5" customHeight="1">
      <c r="A44" s="69" t="s">
        <v>266</v>
      </c>
      <c r="B44" s="75" t="s">
        <v>267</v>
      </c>
      <c r="C44" s="59">
        <f t="shared" si="2"/>
        <v>2595</v>
      </c>
      <c r="D44" s="56"/>
      <c r="E44" s="57"/>
      <c r="F44" s="59">
        <f>595+2000</f>
        <v>2595</v>
      </c>
      <c r="G44" s="78"/>
    </row>
    <row r="45" spans="1:7" ht="19.5" customHeight="1">
      <c r="A45" s="69" t="s">
        <v>268</v>
      </c>
      <c r="B45" s="75" t="s">
        <v>269</v>
      </c>
      <c r="C45" s="59">
        <f t="shared" si="2"/>
        <v>8.5</v>
      </c>
      <c r="D45" s="56"/>
      <c r="E45" s="57"/>
      <c r="F45" s="59">
        <v>8.5</v>
      </c>
      <c r="G45" s="78"/>
    </row>
    <row r="46" spans="1:7" ht="19.5" customHeight="1">
      <c r="A46" s="69" t="s">
        <v>270</v>
      </c>
      <c r="B46" s="75" t="s">
        <v>271</v>
      </c>
      <c r="C46" s="59">
        <f t="shared" si="2"/>
        <v>34</v>
      </c>
      <c r="D46" s="56"/>
      <c r="E46" s="57"/>
      <c r="F46" s="59">
        <v>34</v>
      </c>
      <c r="G46" s="78"/>
    </row>
    <row r="47" spans="1:7" ht="19.5" customHeight="1">
      <c r="A47" s="69" t="s">
        <v>272</v>
      </c>
      <c r="B47" s="75" t="s">
        <v>273</v>
      </c>
      <c r="C47" s="59">
        <f t="shared" si="2"/>
        <v>34</v>
      </c>
      <c r="D47" s="56"/>
      <c r="E47" s="57"/>
      <c r="F47" s="59">
        <v>34</v>
      </c>
      <c r="G47" s="78"/>
    </row>
    <row r="48" spans="1:7" ht="19.5" customHeight="1">
      <c r="A48" s="69" t="s">
        <v>274</v>
      </c>
      <c r="B48" s="75" t="s">
        <v>275</v>
      </c>
      <c r="C48" s="59">
        <f t="shared" si="2"/>
        <v>29.75</v>
      </c>
      <c r="D48" s="56"/>
      <c r="E48" s="57"/>
      <c r="F48" s="59">
        <v>29.75</v>
      </c>
      <c r="G48" s="78"/>
    </row>
    <row r="49" spans="1:7" ht="19.5" customHeight="1">
      <c r="A49" s="69" t="s">
        <v>276</v>
      </c>
      <c r="B49" s="75" t="s">
        <v>277</v>
      </c>
      <c r="C49" s="59">
        <f t="shared" si="2"/>
        <v>29.75</v>
      </c>
      <c r="D49" s="56"/>
      <c r="E49" s="57"/>
      <c r="F49" s="59">
        <v>29.75</v>
      </c>
      <c r="G49" s="78"/>
    </row>
    <row r="50" spans="1:7" ht="19.5" customHeight="1">
      <c r="A50" s="69" t="s">
        <v>278</v>
      </c>
      <c r="B50" s="75" t="s">
        <v>279</v>
      </c>
      <c r="C50" s="59">
        <f t="shared" si="2"/>
        <v>45.05</v>
      </c>
      <c r="D50" s="56"/>
      <c r="E50" s="57"/>
      <c r="F50" s="59">
        <v>45.05</v>
      </c>
      <c r="G50" s="78"/>
    </row>
    <row r="51" spans="1:7" ht="19.5" customHeight="1">
      <c r="A51" s="69" t="s">
        <v>280</v>
      </c>
      <c r="B51" s="75" t="s">
        <v>281</v>
      </c>
      <c r="C51" s="59">
        <f t="shared" si="2"/>
        <v>45.05</v>
      </c>
      <c r="D51" s="56"/>
      <c r="E51" s="57"/>
      <c r="F51" s="59">
        <v>45.05</v>
      </c>
      <c r="G51" s="78"/>
    </row>
    <row r="52" spans="1:7" ht="19.5" customHeight="1">
      <c r="A52" s="69" t="s">
        <v>282</v>
      </c>
      <c r="B52" s="75" t="s">
        <v>283</v>
      </c>
      <c r="C52" s="59">
        <f t="shared" si="2"/>
        <v>39.95</v>
      </c>
      <c r="D52" s="56"/>
      <c r="E52" s="57">
        <v>8.5</v>
      </c>
      <c r="F52" s="59">
        <v>31.45</v>
      </c>
      <c r="G52" s="78"/>
    </row>
    <row r="53" spans="1:7" ht="19.5" customHeight="1">
      <c r="A53" s="69" t="s">
        <v>284</v>
      </c>
      <c r="B53" s="75" t="s">
        <v>285</v>
      </c>
      <c r="C53" s="59">
        <f t="shared" si="2"/>
        <v>25.5</v>
      </c>
      <c r="D53" s="56"/>
      <c r="E53" s="57"/>
      <c r="F53" s="59">
        <v>25.5</v>
      </c>
      <c r="G53" s="78"/>
    </row>
    <row r="54" spans="1:7" ht="19.5" customHeight="1">
      <c r="A54" s="69" t="s">
        <v>286</v>
      </c>
      <c r="B54" s="75" t="s">
        <v>287</v>
      </c>
      <c r="C54" s="59">
        <f t="shared" si="2"/>
        <v>8.5</v>
      </c>
      <c r="D54" s="56"/>
      <c r="E54" s="57">
        <v>8.5</v>
      </c>
      <c r="F54" s="59"/>
      <c r="G54" s="78"/>
    </row>
    <row r="55" spans="1:7" ht="19.5" customHeight="1">
      <c r="A55" s="69" t="s">
        <v>288</v>
      </c>
      <c r="B55" s="75" t="s">
        <v>289</v>
      </c>
      <c r="C55" s="59">
        <f t="shared" si="2"/>
        <v>5.95</v>
      </c>
      <c r="D55" s="56"/>
      <c r="E55" s="57"/>
      <c r="F55" s="59">
        <v>5.95</v>
      </c>
      <c r="G55" s="78"/>
    </row>
    <row r="56" spans="1:7" ht="19.5" customHeight="1">
      <c r="A56" s="69" t="s">
        <v>290</v>
      </c>
      <c r="B56" s="75" t="s">
        <v>291</v>
      </c>
      <c r="C56" s="59">
        <f t="shared" si="2"/>
        <v>581.41</v>
      </c>
      <c r="D56" s="56"/>
      <c r="E56" s="57">
        <v>8.5</v>
      </c>
      <c r="F56" s="59">
        <v>572.91</v>
      </c>
      <c r="G56" s="78"/>
    </row>
    <row r="57" spans="1:7" ht="19.5" customHeight="1">
      <c r="A57" s="69" t="s">
        <v>292</v>
      </c>
      <c r="B57" s="75" t="s">
        <v>293</v>
      </c>
      <c r="C57" s="59">
        <f t="shared" si="2"/>
        <v>8.5</v>
      </c>
      <c r="D57" s="56"/>
      <c r="E57" s="57">
        <v>8.5</v>
      </c>
      <c r="F57" s="59"/>
      <c r="G57" s="78"/>
    </row>
    <row r="58" spans="1:7" ht="19.5" customHeight="1">
      <c r="A58" s="69" t="s">
        <v>294</v>
      </c>
      <c r="B58" s="75" t="s">
        <v>295</v>
      </c>
      <c r="C58" s="59">
        <f t="shared" si="2"/>
        <v>572.91</v>
      </c>
      <c r="D58" s="56"/>
      <c r="E58" s="57"/>
      <c r="F58" s="59">
        <v>572.91</v>
      </c>
      <c r="G58" s="78"/>
    </row>
    <row r="59" spans="1:7" ht="19.5" customHeight="1">
      <c r="A59" s="69" t="s">
        <v>296</v>
      </c>
      <c r="B59" s="75" t="s">
        <v>297</v>
      </c>
      <c r="C59" s="59">
        <f t="shared" si="2"/>
        <v>1836</v>
      </c>
      <c r="D59" s="56"/>
      <c r="E59" s="57">
        <v>12.75</v>
      </c>
      <c r="F59" s="59">
        <v>1823.25</v>
      </c>
      <c r="G59" s="78"/>
    </row>
    <row r="60" spans="1:7" ht="19.5" customHeight="1">
      <c r="A60" s="69" t="s">
        <v>298</v>
      </c>
      <c r="B60" s="75" t="s">
        <v>299</v>
      </c>
      <c r="C60" s="59">
        <f t="shared" si="2"/>
        <v>8.5</v>
      </c>
      <c r="D60" s="56"/>
      <c r="E60" s="57">
        <v>8.5</v>
      </c>
      <c r="F60" s="59"/>
      <c r="G60" s="78"/>
    </row>
    <row r="61" spans="1:7" ht="19.5" customHeight="1">
      <c r="A61" s="69" t="s">
        <v>300</v>
      </c>
      <c r="B61" s="75" t="s">
        <v>301</v>
      </c>
      <c r="C61" s="59">
        <f t="shared" si="2"/>
        <v>1827.5</v>
      </c>
      <c r="D61" s="56"/>
      <c r="E61" s="57">
        <v>4.25</v>
      </c>
      <c r="F61" s="59">
        <v>1823.25</v>
      </c>
      <c r="G61" s="78"/>
    </row>
    <row r="62" spans="1:7" ht="19.5" customHeight="1">
      <c r="A62" s="69" t="s">
        <v>302</v>
      </c>
      <c r="B62" s="75" t="s">
        <v>303</v>
      </c>
      <c r="C62" s="59">
        <f t="shared" si="2"/>
        <v>14.45</v>
      </c>
      <c r="D62" s="56"/>
      <c r="E62" s="57"/>
      <c r="F62" s="59">
        <v>14.45</v>
      </c>
      <c r="G62" s="78"/>
    </row>
    <row r="63" spans="1:7" ht="19.5" customHeight="1">
      <c r="A63" s="69" t="s">
        <v>304</v>
      </c>
      <c r="B63" s="75" t="s">
        <v>305</v>
      </c>
      <c r="C63" s="59">
        <f t="shared" si="2"/>
        <v>14.45</v>
      </c>
      <c r="D63" s="56"/>
      <c r="E63" s="57"/>
      <c r="F63" s="59">
        <v>14.45</v>
      </c>
      <c r="G63" s="78"/>
    </row>
    <row r="64" spans="1:7" ht="19.5" customHeight="1">
      <c r="A64" s="69" t="s">
        <v>306</v>
      </c>
      <c r="B64" s="75" t="s">
        <v>307</v>
      </c>
      <c r="C64" s="59">
        <f t="shared" si="2"/>
        <v>8</v>
      </c>
      <c r="D64" s="56">
        <v>8</v>
      </c>
      <c r="E64" s="57"/>
      <c r="F64" s="59"/>
      <c r="G64" s="78"/>
    </row>
    <row r="65" spans="1:7" ht="19.5" customHeight="1">
      <c r="A65" s="69" t="s">
        <v>308</v>
      </c>
      <c r="B65" s="75" t="s">
        <v>309</v>
      </c>
      <c r="C65" s="59">
        <f t="shared" si="2"/>
        <v>8</v>
      </c>
      <c r="D65" s="56">
        <v>8</v>
      </c>
      <c r="E65" s="57"/>
      <c r="F65" s="59"/>
      <c r="G65" s="78"/>
    </row>
    <row r="66" spans="1:7" ht="19.5" customHeight="1">
      <c r="A66" s="69" t="s">
        <v>310</v>
      </c>
      <c r="B66" s="75" t="s">
        <v>311</v>
      </c>
      <c r="C66" s="59">
        <f t="shared" si="2"/>
        <v>240.8</v>
      </c>
      <c r="D66" s="56"/>
      <c r="E66" s="57"/>
      <c r="F66" s="59">
        <v>240.8</v>
      </c>
      <c r="G66" s="78"/>
    </row>
    <row r="67" spans="1:7" ht="19.5" customHeight="1">
      <c r="A67" s="69" t="s">
        <v>312</v>
      </c>
      <c r="B67" s="75" t="s">
        <v>313</v>
      </c>
      <c r="C67" s="59">
        <f t="shared" si="2"/>
        <v>240.8</v>
      </c>
      <c r="D67" s="56"/>
      <c r="E67" s="57"/>
      <c r="F67" s="59">
        <v>240.8</v>
      </c>
      <c r="G67" s="78"/>
    </row>
    <row r="68" spans="1:7" ht="19.5" customHeight="1">
      <c r="A68" s="69" t="s">
        <v>314</v>
      </c>
      <c r="B68" s="75" t="s">
        <v>315</v>
      </c>
      <c r="C68" s="59">
        <f t="shared" si="2"/>
        <v>240.8</v>
      </c>
      <c r="D68" s="56"/>
      <c r="E68" s="57"/>
      <c r="F68" s="59">
        <v>240.8</v>
      </c>
      <c r="G68" s="78"/>
    </row>
    <row r="69" spans="1:7" ht="19.5" customHeight="1">
      <c r="A69" s="69" t="s">
        <v>316</v>
      </c>
      <c r="B69" s="75" t="s">
        <v>317</v>
      </c>
      <c r="C69" s="59">
        <f aca="true" t="shared" si="3" ref="C69:C85">D69+E69+F69</f>
        <v>30323.08</v>
      </c>
      <c r="D69" s="56">
        <v>19547.52</v>
      </c>
      <c r="E69" s="57">
        <v>9.78</v>
      </c>
      <c r="F69" s="59">
        <v>10765.78</v>
      </c>
      <c r="G69" s="78"/>
    </row>
    <row r="70" spans="1:7" ht="19.5" customHeight="1">
      <c r="A70" s="69" t="s">
        <v>318</v>
      </c>
      <c r="B70" s="75" t="s">
        <v>319</v>
      </c>
      <c r="C70" s="59">
        <f t="shared" si="3"/>
        <v>1355.84</v>
      </c>
      <c r="D70" s="56">
        <v>257.56</v>
      </c>
      <c r="E70" s="57">
        <v>9.78</v>
      </c>
      <c r="F70" s="59">
        <v>1088.5</v>
      </c>
      <c r="G70" s="78"/>
    </row>
    <row r="71" spans="1:7" ht="19.5" customHeight="1">
      <c r="A71" s="69" t="s">
        <v>320</v>
      </c>
      <c r="B71" s="75" t="s">
        <v>321</v>
      </c>
      <c r="C71" s="59">
        <f t="shared" si="3"/>
        <v>1355.84</v>
      </c>
      <c r="D71" s="56">
        <v>257.56</v>
      </c>
      <c r="E71" s="57">
        <v>9.78</v>
      </c>
      <c r="F71" s="59">
        <v>1088.5</v>
      </c>
      <c r="G71" s="78"/>
    </row>
    <row r="72" spans="1:7" ht="19.5" customHeight="1">
      <c r="A72" s="69" t="s">
        <v>322</v>
      </c>
      <c r="B72" s="75" t="s">
        <v>323</v>
      </c>
      <c r="C72" s="59">
        <f t="shared" si="3"/>
        <v>22771.5</v>
      </c>
      <c r="D72" s="56">
        <v>19289.96</v>
      </c>
      <c r="E72" s="57"/>
      <c r="F72" s="59">
        <v>3481.54</v>
      </c>
      <c r="G72" s="78"/>
    </row>
    <row r="73" spans="1:7" ht="19.5" customHeight="1">
      <c r="A73" s="69" t="s">
        <v>324</v>
      </c>
      <c r="B73" s="75" t="s">
        <v>325</v>
      </c>
      <c r="C73" s="59">
        <f t="shared" si="3"/>
        <v>3788.0299999999997</v>
      </c>
      <c r="D73" s="56">
        <v>3305</v>
      </c>
      <c r="E73" s="57"/>
      <c r="F73" s="59">
        <v>483.03</v>
      </c>
      <c r="G73" s="78"/>
    </row>
    <row r="74" spans="1:7" ht="19.5" customHeight="1">
      <c r="A74" s="69" t="s">
        <v>326</v>
      </c>
      <c r="B74" s="75" t="s">
        <v>327</v>
      </c>
      <c r="C74" s="59">
        <f t="shared" si="3"/>
        <v>8061</v>
      </c>
      <c r="D74" s="56">
        <v>8061</v>
      </c>
      <c r="E74" s="57"/>
      <c r="F74" s="59">
        <v>0</v>
      </c>
      <c r="G74" s="78"/>
    </row>
    <row r="75" spans="1:7" ht="19.5" customHeight="1">
      <c r="A75" s="69" t="s">
        <v>328</v>
      </c>
      <c r="B75" s="75" t="s">
        <v>329</v>
      </c>
      <c r="C75" s="59">
        <f t="shared" si="3"/>
        <v>3716.39</v>
      </c>
      <c r="D75" s="56">
        <v>3684</v>
      </c>
      <c r="E75" s="57"/>
      <c r="F75" s="59">
        <v>32.39</v>
      </c>
      <c r="G75" s="78"/>
    </row>
    <row r="76" spans="1:7" ht="19.5" customHeight="1">
      <c r="A76" s="69" t="s">
        <v>330</v>
      </c>
      <c r="B76" s="75" t="s">
        <v>331</v>
      </c>
      <c r="C76" s="59">
        <f t="shared" si="3"/>
        <v>1847.03</v>
      </c>
      <c r="D76" s="56">
        <v>1550</v>
      </c>
      <c r="E76" s="57"/>
      <c r="F76" s="59">
        <v>297.03</v>
      </c>
      <c r="G76" s="78"/>
    </row>
    <row r="77" spans="1:7" ht="19.5" customHeight="1">
      <c r="A77" s="69" t="s">
        <v>332</v>
      </c>
      <c r="B77" s="75" t="s">
        <v>333</v>
      </c>
      <c r="C77" s="59">
        <f t="shared" si="3"/>
        <v>5359.05</v>
      </c>
      <c r="D77" s="56">
        <v>2689.96</v>
      </c>
      <c r="E77" s="57"/>
      <c r="F77" s="59">
        <v>2669.09</v>
      </c>
      <c r="G77" s="78"/>
    </row>
    <row r="78" spans="1:7" ht="19.5" customHeight="1">
      <c r="A78" s="69" t="s">
        <v>334</v>
      </c>
      <c r="B78" s="75" t="s">
        <v>335</v>
      </c>
      <c r="C78" s="59">
        <f t="shared" si="3"/>
        <v>24.74</v>
      </c>
      <c r="D78" s="56"/>
      <c r="E78" s="57"/>
      <c r="F78" s="59">
        <v>24.74</v>
      </c>
      <c r="G78" s="78"/>
    </row>
    <row r="79" spans="1:7" ht="19.5" customHeight="1">
      <c r="A79" s="69" t="s">
        <v>336</v>
      </c>
      <c r="B79" s="75" t="s">
        <v>337</v>
      </c>
      <c r="C79" s="59">
        <f t="shared" si="3"/>
        <v>24.74</v>
      </c>
      <c r="D79" s="56"/>
      <c r="E79" s="57"/>
      <c r="F79" s="59">
        <v>24.74</v>
      </c>
      <c r="G79" s="78"/>
    </row>
    <row r="80" spans="1:7" ht="19.5" customHeight="1">
      <c r="A80" s="69" t="s">
        <v>338</v>
      </c>
      <c r="B80" s="75" t="s">
        <v>339</v>
      </c>
      <c r="C80" s="59">
        <f t="shared" si="3"/>
        <v>1725.05</v>
      </c>
      <c r="D80" s="56"/>
      <c r="E80" s="57"/>
      <c r="F80" s="59">
        <v>1725.05</v>
      </c>
      <c r="G80" s="78"/>
    </row>
    <row r="81" spans="1:7" ht="19.5" customHeight="1">
      <c r="A81" s="69" t="s">
        <v>340</v>
      </c>
      <c r="B81" s="75" t="s">
        <v>341</v>
      </c>
      <c r="C81" s="59">
        <f t="shared" si="3"/>
        <v>1725.05</v>
      </c>
      <c r="D81" s="56"/>
      <c r="E81" s="57"/>
      <c r="F81" s="59">
        <v>1725.05</v>
      </c>
      <c r="G81" s="78"/>
    </row>
    <row r="82" spans="1:7" ht="19.5" customHeight="1">
      <c r="A82" s="69" t="s">
        <v>342</v>
      </c>
      <c r="B82" s="75" t="s">
        <v>343</v>
      </c>
      <c r="C82" s="59">
        <f t="shared" si="3"/>
        <v>4445.95</v>
      </c>
      <c r="D82" s="56"/>
      <c r="E82" s="57"/>
      <c r="F82" s="59">
        <v>4445.95</v>
      </c>
      <c r="G82" s="78"/>
    </row>
    <row r="83" spans="1:7" ht="19.5" customHeight="1">
      <c r="A83" s="69" t="s">
        <v>344</v>
      </c>
      <c r="B83" s="75" t="s">
        <v>345</v>
      </c>
      <c r="C83" s="59">
        <f t="shared" si="3"/>
        <v>4445.95</v>
      </c>
      <c r="D83" s="56"/>
      <c r="E83" s="57"/>
      <c r="F83" s="59">
        <v>4445.95</v>
      </c>
      <c r="G83" s="78"/>
    </row>
    <row r="84" spans="1:7" ht="19.5" customHeight="1">
      <c r="A84" s="69" t="s">
        <v>346</v>
      </c>
      <c r="B84" s="75" t="s">
        <v>347</v>
      </c>
      <c r="C84" s="59">
        <f t="shared" si="3"/>
        <v>313.23</v>
      </c>
      <c r="D84" s="56"/>
      <c r="E84" s="57"/>
      <c r="F84" s="59">
        <v>313.23</v>
      </c>
      <c r="G84" s="78"/>
    </row>
    <row r="85" spans="1:7" ht="19.5" customHeight="1">
      <c r="A85" s="69" t="s">
        <v>348</v>
      </c>
      <c r="B85" s="75" t="s">
        <v>349</v>
      </c>
      <c r="C85" s="59">
        <f t="shared" si="3"/>
        <v>144.5</v>
      </c>
      <c r="D85" s="56"/>
      <c r="E85" s="57"/>
      <c r="F85" s="59">
        <v>144.5</v>
      </c>
      <c r="G85" s="78"/>
    </row>
    <row r="86" spans="1:7" ht="19.5" customHeight="1">
      <c r="A86" s="69" t="s">
        <v>350</v>
      </c>
      <c r="B86" s="75" t="s">
        <v>351</v>
      </c>
      <c r="C86" s="59">
        <f aca="true" t="shared" si="4" ref="C86:C95">D86+E86+F86</f>
        <v>51</v>
      </c>
      <c r="D86" s="56"/>
      <c r="E86" s="57"/>
      <c r="F86" s="59">
        <v>51</v>
      </c>
      <c r="G86" s="78"/>
    </row>
    <row r="87" spans="1:7" ht="19.5" customHeight="1">
      <c r="A87" s="69" t="s">
        <v>352</v>
      </c>
      <c r="B87" s="75" t="s">
        <v>353</v>
      </c>
      <c r="C87" s="59">
        <f t="shared" si="4"/>
        <v>29.75</v>
      </c>
      <c r="D87" s="56"/>
      <c r="E87" s="57"/>
      <c r="F87" s="59">
        <v>29.75</v>
      </c>
      <c r="G87" s="78"/>
    </row>
    <row r="88" spans="1:7" ht="19.5" customHeight="1">
      <c r="A88" s="69" t="s">
        <v>354</v>
      </c>
      <c r="B88" s="75" t="s">
        <v>355</v>
      </c>
      <c r="C88" s="59">
        <f t="shared" si="4"/>
        <v>5.95</v>
      </c>
      <c r="D88" s="56"/>
      <c r="E88" s="57"/>
      <c r="F88" s="59">
        <v>5.95</v>
      </c>
      <c r="G88" s="78"/>
    </row>
    <row r="89" spans="1:7" ht="19.5" customHeight="1">
      <c r="A89" s="69" t="s">
        <v>356</v>
      </c>
      <c r="B89" s="75" t="s">
        <v>357</v>
      </c>
      <c r="C89" s="59">
        <f t="shared" si="4"/>
        <v>57.8</v>
      </c>
      <c r="D89" s="56"/>
      <c r="E89" s="57"/>
      <c r="F89" s="59">
        <v>57.8</v>
      </c>
      <c r="G89" s="78"/>
    </row>
    <row r="90" spans="1:7" ht="19.5" customHeight="1">
      <c r="A90" s="69" t="s">
        <v>358</v>
      </c>
      <c r="B90" s="75" t="s">
        <v>359</v>
      </c>
      <c r="C90" s="59">
        <f t="shared" si="4"/>
        <v>25.5</v>
      </c>
      <c r="D90" s="56"/>
      <c r="E90" s="57"/>
      <c r="F90" s="59">
        <v>25.5</v>
      </c>
      <c r="G90" s="78"/>
    </row>
    <row r="91" spans="1:7" ht="19.5" customHeight="1">
      <c r="A91" s="69" t="s">
        <v>360</v>
      </c>
      <c r="B91" s="75" t="s">
        <v>361</v>
      </c>
      <c r="C91" s="59">
        <f t="shared" si="4"/>
        <v>25.5</v>
      </c>
      <c r="D91" s="56"/>
      <c r="E91" s="57"/>
      <c r="F91" s="59">
        <v>25.5</v>
      </c>
      <c r="G91" s="78"/>
    </row>
    <row r="92" spans="1:7" ht="19.5" customHeight="1">
      <c r="A92" s="69" t="s">
        <v>362</v>
      </c>
      <c r="B92" s="75" t="s">
        <v>363</v>
      </c>
      <c r="C92" s="59">
        <f t="shared" si="4"/>
        <v>143.225</v>
      </c>
      <c r="D92" s="56"/>
      <c r="E92" s="57"/>
      <c r="F92" s="59">
        <v>143.225</v>
      </c>
      <c r="G92" s="78"/>
    </row>
    <row r="93" spans="1:7" ht="19.5" customHeight="1">
      <c r="A93" s="69" t="s">
        <v>364</v>
      </c>
      <c r="B93" s="75" t="s">
        <v>365</v>
      </c>
      <c r="C93" s="59">
        <f t="shared" si="4"/>
        <v>32.3</v>
      </c>
      <c r="D93" s="56"/>
      <c r="E93" s="57"/>
      <c r="F93" s="59">
        <v>32.3</v>
      </c>
      <c r="G93" s="78"/>
    </row>
    <row r="94" spans="1:7" ht="19.5" customHeight="1">
      <c r="A94" s="69" t="s">
        <v>366</v>
      </c>
      <c r="B94" s="75" t="s">
        <v>367</v>
      </c>
      <c r="C94" s="59">
        <f t="shared" si="4"/>
        <v>72.25</v>
      </c>
      <c r="D94" s="56"/>
      <c r="E94" s="57"/>
      <c r="F94" s="59">
        <v>72.25</v>
      </c>
      <c r="G94" s="78"/>
    </row>
    <row r="95" spans="1:7" ht="19.5" customHeight="1">
      <c r="A95" s="69" t="s">
        <v>368</v>
      </c>
      <c r="B95" s="75" t="s">
        <v>369</v>
      </c>
      <c r="C95" s="59">
        <f t="shared" si="4"/>
        <v>38.675</v>
      </c>
      <c r="D95" s="56"/>
      <c r="E95" s="57"/>
      <c r="F95" s="59">
        <v>38.675</v>
      </c>
      <c r="G95" s="78"/>
    </row>
    <row r="96" spans="1:7" ht="19.5" customHeight="1">
      <c r="A96" s="69" t="s">
        <v>370</v>
      </c>
      <c r="B96" s="75" t="s">
        <v>371</v>
      </c>
      <c r="C96" s="59">
        <f aca="true" t="shared" si="5" ref="C96:C140">D96+E96+F96</f>
        <v>8921.08</v>
      </c>
      <c r="D96" s="56"/>
      <c r="E96" s="57">
        <v>8.5</v>
      </c>
      <c r="F96" s="59">
        <v>8912.58</v>
      </c>
      <c r="G96" s="78"/>
    </row>
    <row r="97" spans="1:7" ht="21" customHeight="1">
      <c r="A97" s="69" t="s">
        <v>372</v>
      </c>
      <c r="B97" s="75" t="s">
        <v>373</v>
      </c>
      <c r="C97" s="59">
        <f t="shared" si="5"/>
        <v>17.01</v>
      </c>
      <c r="D97" s="56"/>
      <c r="E97" s="57"/>
      <c r="F97" s="59">
        <v>17.01</v>
      </c>
      <c r="G97" s="78"/>
    </row>
    <row r="98" spans="1:7" ht="19.5" customHeight="1">
      <c r="A98" s="69" t="s">
        <v>374</v>
      </c>
      <c r="B98" s="75" t="s">
        <v>375</v>
      </c>
      <c r="C98" s="59">
        <f t="shared" si="5"/>
        <v>17.01</v>
      </c>
      <c r="D98" s="56"/>
      <c r="E98" s="57"/>
      <c r="F98" s="59">
        <v>17.01</v>
      </c>
      <c r="G98" s="78"/>
    </row>
    <row r="99" spans="1:7" ht="19.5" customHeight="1">
      <c r="A99" s="69" t="s">
        <v>376</v>
      </c>
      <c r="B99" s="75" t="s">
        <v>377</v>
      </c>
      <c r="C99" s="59">
        <f t="shared" si="5"/>
        <v>5120.4</v>
      </c>
      <c r="D99" s="56"/>
      <c r="E99" s="57">
        <v>8.5</v>
      </c>
      <c r="F99" s="59">
        <v>5111.9</v>
      </c>
      <c r="G99" s="78"/>
    </row>
    <row r="100" spans="1:7" ht="19.5" customHeight="1">
      <c r="A100" s="69" t="s">
        <v>378</v>
      </c>
      <c r="B100" s="75" t="s">
        <v>379</v>
      </c>
      <c r="C100" s="59">
        <f t="shared" si="5"/>
        <v>17</v>
      </c>
      <c r="D100" s="56"/>
      <c r="E100" s="57"/>
      <c r="F100" s="59">
        <v>17</v>
      </c>
      <c r="G100" s="78"/>
    </row>
    <row r="101" spans="1:7" ht="19.5" customHeight="1">
      <c r="A101" s="69" t="s">
        <v>380</v>
      </c>
      <c r="B101" s="75" t="s">
        <v>381</v>
      </c>
      <c r="C101" s="59">
        <f t="shared" si="5"/>
        <v>1148.35</v>
      </c>
      <c r="D101" s="56"/>
      <c r="E101" s="57"/>
      <c r="F101" s="59">
        <v>1148.35</v>
      </c>
      <c r="G101" s="78"/>
    </row>
    <row r="102" spans="1:7" ht="19.5" customHeight="1">
      <c r="A102" s="69" t="s">
        <v>382</v>
      </c>
      <c r="B102" s="75" t="s">
        <v>383</v>
      </c>
      <c r="C102" s="59">
        <f t="shared" si="5"/>
        <v>59.5</v>
      </c>
      <c r="D102" s="56"/>
      <c r="E102" s="57"/>
      <c r="F102" s="59">
        <v>59.5</v>
      </c>
      <c r="G102" s="78"/>
    </row>
    <row r="103" spans="1:7" ht="19.5" customHeight="1">
      <c r="A103" s="69" t="s">
        <v>384</v>
      </c>
      <c r="B103" s="75" t="s">
        <v>385</v>
      </c>
      <c r="C103" s="59">
        <f t="shared" si="5"/>
        <v>3470.55</v>
      </c>
      <c r="D103" s="56"/>
      <c r="E103" s="57"/>
      <c r="F103" s="59">
        <v>3470.55</v>
      </c>
      <c r="G103" s="78"/>
    </row>
    <row r="104" spans="1:7" ht="19.5" customHeight="1">
      <c r="A104" s="69" t="s">
        <v>386</v>
      </c>
      <c r="B104" s="75" t="s">
        <v>387</v>
      </c>
      <c r="C104" s="59">
        <f t="shared" si="5"/>
        <v>425</v>
      </c>
      <c r="D104" s="56"/>
      <c r="E104" s="57">
        <v>8.5</v>
      </c>
      <c r="F104" s="59">
        <v>416.5</v>
      </c>
      <c r="G104" s="78"/>
    </row>
    <row r="105" spans="1:7" ht="19.5" customHeight="1">
      <c r="A105" s="69" t="s">
        <v>388</v>
      </c>
      <c r="B105" s="75" t="s">
        <v>389</v>
      </c>
      <c r="C105" s="59">
        <f t="shared" si="5"/>
        <v>947.2</v>
      </c>
      <c r="D105" s="56"/>
      <c r="E105" s="57"/>
      <c r="F105" s="59">
        <v>947.2</v>
      </c>
      <c r="G105" s="78"/>
    </row>
    <row r="106" spans="1:7" ht="19.5" customHeight="1">
      <c r="A106" s="69" t="s">
        <v>390</v>
      </c>
      <c r="B106" s="75" t="s">
        <v>391</v>
      </c>
      <c r="C106" s="59">
        <f t="shared" si="5"/>
        <v>42.5</v>
      </c>
      <c r="D106" s="56"/>
      <c r="E106" s="57"/>
      <c r="F106" s="59">
        <v>42.5</v>
      </c>
      <c r="G106" s="78"/>
    </row>
    <row r="107" spans="1:7" ht="19.5" customHeight="1">
      <c r="A107" s="69" t="s">
        <v>392</v>
      </c>
      <c r="B107" s="75" t="s">
        <v>393</v>
      </c>
      <c r="C107" s="59">
        <f t="shared" si="5"/>
        <v>340</v>
      </c>
      <c r="D107" s="56"/>
      <c r="E107" s="57"/>
      <c r="F107" s="59">
        <v>340</v>
      </c>
      <c r="G107" s="78"/>
    </row>
    <row r="108" spans="1:7" ht="19.5" customHeight="1">
      <c r="A108" s="69" t="s">
        <v>394</v>
      </c>
      <c r="B108" s="75" t="s">
        <v>395</v>
      </c>
      <c r="C108" s="59">
        <f t="shared" si="5"/>
        <v>564.7</v>
      </c>
      <c r="D108" s="56"/>
      <c r="E108" s="57"/>
      <c r="F108" s="59">
        <v>564.7</v>
      </c>
      <c r="G108" s="78"/>
    </row>
    <row r="109" spans="1:7" ht="19.5" customHeight="1">
      <c r="A109" s="69" t="s">
        <v>396</v>
      </c>
      <c r="B109" s="75" t="s">
        <v>397</v>
      </c>
      <c r="C109" s="59">
        <f t="shared" si="5"/>
        <v>148.75</v>
      </c>
      <c r="D109" s="56"/>
      <c r="E109" s="57"/>
      <c r="F109" s="59">
        <v>148.75</v>
      </c>
      <c r="G109" s="78"/>
    </row>
    <row r="110" spans="1:7" ht="19.5" customHeight="1">
      <c r="A110" s="69" t="s">
        <v>398</v>
      </c>
      <c r="B110" s="75" t="s">
        <v>399</v>
      </c>
      <c r="C110" s="59">
        <f t="shared" si="5"/>
        <v>8.5</v>
      </c>
      <c r="D110" s="56"/>
      <c r="E110" s="57"/>
      <c r="F110" s="59">
        <v>8.5</v>
      </c>
      <c r="G110" s="78"/>
    </row>
    <row r="111" spans="1:7" ht="19.5" customHeight="1">
      <c r="A111" s="69" t="s">
        <v>400</v>
      </c>
      <c r="B111" s="75" t="s">
        <v>401</v>
      </c>
      <c r="C111" s="59">
        <f t="shared" si="5"/>
        <v>4.25</v>
      </c>
      <c r="D111" s="56"/>
      <c r="E111" s="57"/>
      <c r="F111" s="59">
        <v>4.25</v>
      </c>
      <c r="G111" s="78"/>
    </row>
    <row r="112" spans="1:7" ht="19.5" customHeight="1">
      <c r="A112" s="69" t="s">
        <v>402</v>
      </c>
      <c r="B112" s="75" t="s">
        <v>403</v>
      </c>
      <c r="C112" s="59">
        <f t="shared" si="5"/>
        <v>136</v>
      </c>
      <c r="D112" s="56"/>
      <c r="E112" s="57"/>
      <c r="F112" s="59">
        <v>136</v>
      </c>
      <c r="G112" s="78"/>
    </row>
    <row r="113" spans="1:7" ht="19.5" customHeight="1">
      <c r="A113" s="69" t="s">
        <v>404</v>
      </c>
      <c r="B113" s="75" t="s">
        <v>405</v>
      </c>
      <c r="C113" s="59">
        <f t="shared" si="5"/>
        <v>528.7</v>
      </c>
      <c r="D113" s="56"/>
      <c r="E113" s="57"/>
      <c r="F113" s="59">
        <v>528.7</v>
      </c>
      <c r="G113" s="78"/>
    </row>
    <row r="114" spans="1:7" ht="19.5" customHeight="1">
      <c r="A114" s="69" t="s">
        <v>406</v>
      </c>
      <c r="B114" s="75" t="s">
        <v>407</v>
      </c>
      <c r="C114" s="59">
        <f t="shared" si="5"/>
        <v>5.95</v>
      </c>
      <c r="D114" s="56"/>
      <c r="E114" s="57"/>
      <c r="F114" s="59">
        <v>5.95</v>
      </c>
      <c r="G114" s="78"/>
    </row>
    <row r="115" spans="1:7" ht="19.5" customHeight="1">
      <c r="A115" s="69" t="s">
        <v>408</v>
      </c>
      <c r="B115" s="75" t="s">
        <v>409</v>
      </c>
      <c r="C115" s="59">
        <f t="shared" si="5"/>
        <v>17</v>
      </c>
      <c r="D115" s="56"/>
      <c r="E115" s="57"/>
      <c r="F115" s="59">
        <v>17</v>
      </c>
      <c r="G115" s="78"/>
    </row>
    <row r="116" spans="1:7" ht="19.5" customHeight="1">
      <c r="A116" s="69" t="s">
        <v>410</v>
      </c>
      <c r="B116" s="75" t="s">
        <v>411</v>
      </c>
      <c r="C116" s="59">
        <f t="shared" si="5"/>
        <v>403.75</v>
      </c>
      <c r="D116" s="56"/>
      <c r="E116" s="57"/>
      <c r="F116" s="59">
        <v>403.75</v>
      </c>
      <c r="G116" s="78"/>
    </row>
    <row r="117" spans="1:7" ht="19.5" customHeight="1">
      <c r="A117" s="69" t="s">
        <v>412</v>
      </c>
      <c r="B117" s="75" t="s">
        <v>413</v>
      </c>
      <c r="C117" s="59">
        <f t="shared" si="5"/>
        <v>70.55</v>
      </c>
      <c r="D117" s="56"/>
      <c r="E117" s="57"/>
      <c r="F117" s="59">
        <v>70.55</v>
      </c>
      <c r="G117" s="78"/>
    </row>
    <row r="118" spans="1:7" ht="19.5" customHeight="1">
      <c r="A118" s="69" t="s">
        <v>414</v>
      </c>
      <c r="B118" s="75" t="s">
        <v>415</v>
      </c>
      <c r="C118" s="59">
        <f t="shared" si="5"/>
        <v>31.45</v>
      </c>
      <c r="D118" s="56"/>
      <c r="E118" s="57"/>
      <c r="F118" s="59">
        <v>31.45</v>
      </c>
      <c r="G118" s="78"/>
    </row>
    <row r="119" spans="1:7" ht="19.5" customHeight="1">
      <c r="A119" s="69" t="s">
        <v>416</v>
      </c>
      <c r="B119" s="75" t="s">
        <v>417</v>
      </c>
      <c r="C119" s="59">
        <f t="shared" si="5"/>
        <v>627.36</v>
      </c>
      <c r="D119" s="56"/>
      <c r="E119" s="57"/>
      <c r="F119" s="59">
        <v>627.36</v>
      </c>
      <c r="G119" s="78"/>
    </row>
    <row r="120" spans="1:7" ht="19.5" customHeight="1">
      <c r="A120" s="69" t="s">
        <v>418</v>
      </c>
      <c r="B120" s="75" t="s">
        <v>419</v>
      </c>
      <c r="C120" s="59">
        <f t="shared" si="5"/>
        <v>106.25</v>
      </c>
      <c r="D120" s="56"/>
      <c r="E120" s="57"/>
      <c r="F120" s="59">
        <v>106.25</v>
      </c>
      <c r="G120" s="78"/>
    </row>
    <row r="121" spans="1:7" ht="19.5" customHeight="1">
      <c r="A121" s="69" t="s">
        <v>420</v>
      </c>
      <c r="B121" s="75" t="s">
        <v>421</v>
      </c>
      <c r="C121" s="59">
        <f t="shared" si="5"/>
        <v>29.75</v>
      </c>
      <c r="D121" s="56"/>
      <c r="E121" s="57"/>
      <c r="F121" s="59">
        <v>29.75</v>
      </c>
      <c r="G121" s="78"/>
    </row>
    <row r="122" spans="1:7" ht="19.5" customHeight="1">
      <c r="A122" s="69" t="s">
        <v>422</v>
      </c>
      <c r="B122" s="75" t="s">
        <v>423</v>
      </c>
      <c r="C122" s="59">
        <f t="shared" si="5"/>
        <v>8.5</v>
      </c>
      <c r="D122" s="56"/>
      <c r="E122" s="57"/>
      <c r="F122" s="59">
        <v>8.5</v>
      </c>
      <c r="G122" s="78"/>
    </row>
    <row r="123" spans="1:7" ht="19.5" customHeight="1">
      <c r="A123" s="69" t="s">
        <v>424</v>
      </c>
      <c r="B123" s="75" t="s">
        <v>425</v>
      </c>
      <c r="C123" s="59">
        <f t="shared" si="5"/>
        <v>170</v>
      </c>
      <c r="D123" s="56"/>
      <c r="E123" s="57"/>
      <c r="F123" s="59">
        <v>170</v>
      </c>
      <c r="G123" s="78"/>
    </row>
    <row r="124" spans="1:7" ht="19.5" customHeight="1">
      <c r="A124" s="69" t="s">
        <v>426</v>
      </c>
      <c r="B124" s="75" t="s">
        <v>427</v>
      </c>
      <c r="C124" s="59">
        <f t="shared" si="5"/>
        <v>312.86</v>
      </c>
      <c r="D124" s="56"/>
      <c r="E124" s="57"/>
      <c r="F124" s="59">
        <v>312.86</v>
      </c>
      <c r="G124" s="78"/>
    </row>
    <row r="125" spans="1:7" ht="19.5" customHeight="1">
      <c r="A125" s="69" t="s">
        <v>428</v>
      </c>
      <c r="B125" s="75" t="s">
        <v>429</v>
      </c>
      <c r="C125" s="59">
        <f t="shared" si="5"/>
        <v>85</v>
      </c>
      <c r="D125" s="56"/>
      <c r="E125" s="57"/>
      <c r="F125" s="59">
        <v>85</v>
      </c>
      <c r="G125" s="78"/>
    </row>
    <row r="126" spans="1:7" ht="19.5" customHeight="1">
      <c r="A126" s="69" t="s">
        <v>430</v>
      </c>
      <c r="B126" s="75" t="s">
        <v>431</v>
      </c>
      <c r="C126" s="59">
        <f t="shared" si="5"/>
        <v>85</v>
      </c>
      <c r="D126" s="56"/>
      <c r="E126" s="57"/>
      <c r="F126" s="59">
        <v>85</v>
      </c>
      <c r="G126" s="78"/>
    </row>
    <row r="127" spans="1:7" ht="19.5" customHeight="1">
      <c r="A127" s="69" t="s">
        <v>432</v>
      </c>
      <c r="B127" s="75" t="s">
        <v>433</v>
      </c>
      <c r="C127" s="59">
        <f t="shared" si="5"/>
        <v>4.25</v>
      </c>
      <c r="D127" s="56"/>
      <c r="E127" s="57"/>
      <c r="F127" s="59">
        <v>4.25</v>
      </c>
      <c r="G127" s="78"/>
    </row>
    <row r="128" spans="1:7" ht="19.5" customHeight="1">
      <c r="A128" s="69" t="s">
        <v>434</v>
      </c>
      <c r="B128" s="75" t="s">
        <v>435</v>
      </c>
      <c r="C128" s="59">
        <f t="shared" si="5"/>
        <v>4.25</v>
      </c>
      <c r="D128" s="56"/>
      <c r="E128" s="57"/>
      <c r="F128" s="59">
        <v>4.25</v>
      </c>
      <c r="G128" s="78"/>
    </row>
    <row r="129" spans="1:7" ht="19.5" customHeight="1">
      <c r="A129" s="69" t="s">
        <v>436</v>
      </c>
      <c r="B129" s="75" t="s">
        <v>437</v>
      </c>
      <c r="C129" s="59">
        <f t="shared" si="5"/>
        <v>1098.2</v>
      </c>
      <c r="D129" s="56"/>
      <c r="E129" s="57"/>
      <c r="F129" s="59">
        <v>1098.2</v>
      </c>
      <c r="G129" s="78"/>
    </row>
    <row r="130" spans="1:7" ht="19.5" customHeight="1">
      <c r="A130" s="69" t="s">
        <v>438</v>
      </c>
      <c r="B130" s="75" t="s">
        <v>439</v>
      </c>
      <c r="C130" s="59">
        <f t="shared" si="5"/>
        <v>722.5</v>
      </c>
      <c r="D130" s="56"/>
      <c r="E130" s="57"/>
      <c r="F130" s="59">
        <v>722.5</v>
      </c>
      <c r="G130" s="78"/>
    </row>
    <row r="131" spans="1:7" ht="19.5" customHeight="1">
      <c r="A131" s="69" t="s">
        <v>440</v>
      </c>
      <c r="B131" s="75" t="s">
        <v>441</v>
      </c>
      <c r="C131" s="59">
        <f t="shared" si="5"/>
        <v>375.7</v>
      </c>
      <c r="D131" s="56"/>
      <c r="E131" s="57"/>
      <c r="F131" s="59">
        <v>375.7</v>
      </c>
      <c r="G131" s="78"/>
    </row>
    <row r="132" spans="1:7" ht="19.5" customHeight="1">
      <c r="A132" s="69" t="s">
        <v>442</v>
      </c>
      <c r="B132" s="75" t="s">
        <v>443</v>
      </c>
      <c r="C132" s="59">
        <f t="shared" si="5"/>
        <v>76.5</v>
      </c>
      <c r="D132" s="56"/>
      <c r="E132" s="57"/>
      <c r="F132" s="59">
        <v>76.5</v>
      </c>
      <c r="G132" s="78"/>
    </row>
    <row r="133" spans="1:7" ht="19.5" customHeight="1">
      <c r="A133" s="69" t="s">
        <v>444</v>
      </c>
      <c r="B133" s="75" t="s">
        <v>445</v>
      </c>
      <c r="C133" s="59">
        <f t="shared" si="5"/>
        <v>68</v>
      </c>
      <c r="D133" s="56"/>
      <c r="E133" s="57"/>
      <c r="F133" s="59">
        <v>68</v>
      </c>
      <c r="G133" s="78"/>
    </row>
    <row r="134" spans="1:7" ht="19.5" customHeight="1">
      <c r="A134" s="69" t="s">
        <v>446</v>
      </c>
      <c r="B134" s="75" t="s">
        <v>447</v>
      </c>
      <c r="C134" s="59">
        <f t="shared" si="5"/>
        <v>8.5</v>
      </c>
      <c r="D134" s="56"/>
      <c r="E134" s="57"/>
      <c r="F134" s="59">
        <v>8.5</v>
      </c>
      <c r="G134" s="78"/>
    </row>
    <row r="135" spans="1:7" ht="19.5" customHeight="1">
      <c r="A135" s="69" t="s">
        <v>448</v>
      </c>
      <c r="B135" s="75" t="s">
        <v>449</v>
      </c>
      <c r="C135" s="59">
        <f t="shared" si="5"/>
        <v>22.95</v>
      </c>
      <c r="D135" s="56"/>
      <c r="E135" s="57"/>
      <c r="F135" s="59">
        <v>22.95</v>
      </c>
      <c r="G135" s="78"/>
    </row>
    <row r="136" spans="1:7" ht="19.5" customHeight="1">
      <c r="A136" s="69" t="s">
        <v>450</v>
      </c>
      <c r="B136" s="75" t="s">
        <v>451</v>
      </c>
      <c r="C136" s="59">
        <f t="shared" si="5"/>
        <v>22.95</v>
      </c>
      <c r="D136" s="56"/>
      <c r="E136" s="57"/>
      <c r="F136" s="59">
        <v>22.95</v>
      </c>
      <c r="G136" s="78"/>
    </row>
    <row r="137" spans="1:7" ht="19.5" customHeight="1">
      <c r="A137" s="69" t="s">
        <v>452</v>
      </c>
      <c r="B137" s="75" t="s">
        <v>453</v>
      </c>
      <c r="C137" s="59">
        <f t="shared" si="5"/>
        <v>5.1</v>
      </c>
      <c r="D137" s="56"/>
      <c r="E137" s="57"/>
      <c r="F137" s="59">
        <v>5.1</v>
      </c>
      <c r="G137" s="78"/>
    </row>
    <row r="138" spans="1:7" ht="19.5" customHeight="1">
      <c r="A138" s="69" t="s">
        <v>454</v>
      </c>
      <c r="B138" s="75" t="s">
        <v>455</v>
      </c>
      <c r="C138" s="59">
        <f t="shared" si="5"/>
        <v>5.1</v>
      </c>
      <c r="D138" s="56"/>
      <c r="E138" s="57"/>
      <c r="F138" s="59">
        <v>5.1</v>
      </c>
      <c r="G138" s="78"/>
    </row>
    <row r="139" spans="1:7" ht="19.5" customHeight="1">
      <c r="A139" s="69" t="s">
        <v>456</v>
      </c>
      <c r="B139" s="75" t="s">
        <v>457</v>
      </c>
      <c r="C139" s="59">
        <f t="shared" si="5"/>
        <v>239.66</v>
      </c>
      <c r="D139" s="56"/>
      <c r="E139" s="57"/>
      <c r="F139" s="59">
        <v>239.66</v>
      </c>
      <c r="G139" s="78"/>
    </row>
    <row r="140" spans="1:7" ht="19.5" customHeight="1">
      <c r="A140" s="69" t="s">
        <v>458</v>
      </c>
      <c r="B140" s="75" t="s">
        <v>459</v>
      </c>
      <c r="C140" s="59">
        <f t="shared" si="5"/>
        <v>239.66</v>
      </c>
      <c r="D140" s="56"/>
      <c r="E140" s="57"/>
      <c r="F140" s="59">
        <v>239.66</v>
      </c>
      <c r="G140" s="78"/>
    </row>
    <row r="141" spans="1:7" ht="19.5" customHeight="1">
      <c r="A141" s="69" t="s">
        <v>460</v>
      </c>
      <c r="B141" s="75" t="s">
        <v>461</v>
      </c>
      <c r="C141" s="59">
        <f aca="true" t="shared" si="6" ref="C141:C173">D141+E141+F141</f>
        <v>9928.789999999999</v>
      </c>
      <c r="D141" s="56">
        <f>D142+D144+D148+D157+D161+D166+D168+D170+D172</f>
        <v>934.02</v>
      </c>
      <c r="E141" s="57">
        <f>E142+E144+E148+E157+E161+E166+E168+E170+E172</f>
        <v>83.89</v>
      </c>
      <c r="F141" s="59">
        <v>8910.88</v>
      </c>
      <c r="G141" s="78"/>
    </row>
    <row r="142" spans="1:7" ht="19.5" customHeight="1">
      <c r="A142" s="69" t="s">
        <v>462</v>
      </c>
      <c r="B142" s="75" t="s">
        <v>463</v>
      </c>
      <c r="C142" s="59">
        <f t="shared" si="6"/>
        <v>209.66</v>
      </c>
      <c r="D142" s="56"/>
      <c r="E142" s="57">
        <f>E143</f>
        <v>75.38</v>
      </c>
      <c r="F142" s="59">
        <v>134.28</v>
      </c>
      <c r="G142" s="78"/>
    </row>
    <row r="143" spans="1:7" ht="19.5" customHeight="1">
      <c r="A143" s="69" t="s">
        <v>464</v>
      </c>
      <c r="B143" s="75" t="s">
        <v>465</v>
      </c>
      <c r="C143" s="59">
        <f t="shared" si="6"/>
        <v>209.66</v>
      </c>
      <c r="D143" s="56"/>
      <c r="E143" s="57">
        <f>'Z7'!E129</f>
        <v>75.38</v>
      </c>
      <c r="F143" s="59">
        <v>134.28</v>
      </c>
      <c r="G143" s="78"/>
    </row>
    <row r="144" spans="1:7" ht="19.5" customHeight="1">
      <c r="A144" s="69" t="s">
        <v>466</v>
      </c>
      <c r="B144" s="75" t="s">
        <v>467</v>
      </c>
      <c r="C144" s="59">
        <f t="shared" si="6"/>
        <v>1106.292</v>
      </c>
      <c r="D144" s="56"/>
      <c r="E144" s="57"/>
      <c r="F144" s="59">
        <v>1106.292</v>
      </c>
      <c r="G144" s="78"/>
    </row>
    <row r="145" spans="1:7" ht="19.5" customHeight="1">
      <c r="A145" s="69" t="s">
        <v>468</v>
      </c>
      <c r="B145" s="75" t="s">
        <v>469</v>
      </c>
      <c r="C145" s="59">
        <f t="shared" si="6"/>
        <v>199.665</v>
      </c>
      <c r="D145" s="56"/>
      <c r="E145" s="57"/>
      <c r="F145" s="59">
        <v>199.665</v>
      </c>
      <c r="G145" s="78"/>
    </row>
    <row r="146" spans="1:7" ht="19.5" customHeight="1">
      <c r="A146" s="69" t="s">
        <v>470</v>
      </c>
      <c r="B146" s="75" t="s">
        <v>471</v>
      </c>
      <c r="C146" s="59">
        <f t="shared" si="6"/>
        <v>337.365</v>
      </c>
      <c r="D146" s="56"/>
      <c r="E146" s="57"/>
      <c r="F146" s="59">
        <v>337.365</v>
      </c>
      <c r="G146" s="78"/>
    </row>
    <row r="147" spans="1:7" ht="19.5" customHeight="1">
      <c r="A147" s="69" t="s">
        <v>472</v>
      </c>
      <c r="B147" s="75" t="s">
        <v>473</v>
      </c>
      <c r="C147" s="59">
        <f t="shared" si="6"/>
        <v>569.262</v>
      </c>
      <c r="D147" s="56"/>
      <c r="E147" s="57"/>
      <c r="F147" s="59">
        <v>569.262</v>
      </c>
      <c r="G147" s="78"/>
    </row>
    <row r="148" spans="1:7" ht="19.5" customHeight="1">
      <c r="A148" s="69" t="s">
        <v>474</v>
      </c>
      <c r="B148" s="75" t="s">
        <v>475</v>
      </c>
      <c r="C148" s="59">
        <f t="shared" si="6"/>
        <v>346.3500000000001</v>
      </c>
      <c r="D148" s="56"/>
      <c r="E148" s="56"/>
      <c r="F148" s="56">
        <v>346.3500000000001</v>
      </c>
      <c r="G148" s="78"/>
    </row>
    <row r="149" spans="1:7" ht="19.5" customHeight="1">
      <c r="A149" s="69" t="s">
        <v>476</v>
      </c>
      <c r="B149" s="75" t="s">
        <v>477</v>
      </c>
      <c r="C149" s="59">
        <f t="shared" si="6"/>
        <v>55.85000000000001</v>
      </c>
      <c r="D149" s="56"/>
      <c r="E149" s="57"/>
      <c r="F149" s="59">
        <v>55.85000000000001</v>
      </c>
      <c r="G149" s="78"/>
    </row>
    <row r="150" spans="1:7" ht="19.5" customHeight="1">
      <c r="A150" s="69" t="s">
        <v>478</v>
      </c>
      <c r="B150" s="75" t="s">
        <v>479</v>
      </c>
      <c r="C150" s="59">
        <f t="shared" si="6"/>
        <v>8.33</v>
      </c>
      <c r="D150" s="56"/>
      <c r="E150" s="57"/>
      <c r="F150" s="59">
        <v>8.33</v>
      </c>
      <c r="G150" s="78"/>
    </row>
    <row r="151" spans="1:7" ht="19.5" customHeight="1">
      <c r="A151" s="69" t="s">
        <v>480</v>
      </c>
      <c r="B151" s="75" t="s">
        <v>481</v>
      </c>
      <c r="C151" s="59">
        <f t="shared" si="6"/>
        <v>10.71</v>
      </c>
      <c r="D151" s="56"/>
      <c r="E151" s="57"/>
      <c r="F151" s="59">
        <v>10.71</v>
      </c>
      <c r="G151" s="78"/>
    </row>
    <row r="152" spans="1:7" ht="19.5" customHeight="1">
      <c r="A152" s="69" t="s">
        <v>482</v>
      </c>
      <c r="B152" s="75" t="s">
        <v>483</v>
      </c>
      <c r="C152" s="59">
        <f t="shared" si="6"/>
        <v>4.59</v>
      </c>
      <c r="D152" s="56"/>
      <c r="E152" s="57"/>
      <c r="F152" s="59">
        <v>4.59</v>
      </c>
      <c r="G152" s="78"/>
    </row>
    <row r="153" spans="1:7" ht="19.5" customHeight="1">
      <c r="A153" s="69" t="s">
        <v>484</v>
      </c>
      <c r="B153" s="75" t="s">
        <v>485</v>
      </c>
      <c r="C153" s="59">
        <f t="shared" si="6"/>
        <v>5.529999999999999</v>
      </c>
      <c r="D153" s="56"/>
      <c r="E153" s="57"/>
      <c r="F153" s="59">
        <v>5.529999999999999</v>
      </c>
      <c r="G153" s="78"/>
    </row>
    <row r="154" spans="1:7" ht="19.5" customHeight="1">
      <c r="A154" s="69" t="s">
        <v>486</v>
      </c>
      <c r="B154" s="75" t="s">
        <v>487</v>
      </c>
      <c r="C154" s="59">
        <f t="shared" si="6"/>
        <v>248.55</v>
      </c>
      <c r="D154" s="56"/>
      <c r="E154" s="57"/>
      <c r="F154" s="59">
        <v>248.55</v>
      </c>
      <c r="G154" s="78"/>
    </row>
    <row r="155" spans="1:7" ht="19.5" customHeight="1">
      <c r="A155" s="69" t="s">
        <v>488</v>
      </c>
      <c r="B155" s="75" t="s">
        <v>489</v>
      </c>
      <c r="C155" s="59">
        <f t="shared" si="6"/>
        <v>4.25</v>
      </c>
      <c r="D155" s="56"/>
      <c r="E155" s="57"/>
      <c r="F155" s="59">
        <v>4.25</v>
      </c>
      <c r="G155" s="78"/>
    </row>
    <row r="156" spans="1:7" ht="19.5" customHeight="1">
      <c r="A156" s="69" t="s">
        <v>490</v>
      </c>
      <c r="B156" s="75" t="s">
        <v>491</v>
      </c>
      <c r="C156" s="59">
        <f t="shared" si="6"/>
        <v>8.54</v>
      </c>
      <c r="D156" s="56"/>
      <c r="E156" s="57"/>
      <c r="F156" s="59">
        <v>8.54</v>
      </c>
      <c r="G156" s="78"/>
    </row>
    <row r="157" spans="1:7" ht="19.5" customHeight="1">
      <c r="A157" s="69" t="s">
        <v>492</v>
      </c>
      <c r="B157" s="75" t="s">
        <v>493</v>
      </c>
      <c r="C157" s="59">
        <f t="shared" si="6"/>
        <v>267.72499999999997</v>
      </c>
      <c r="D157" s="56"/>
      <c r="E157" s="59"/>
      <c r="F157" s="59">
        <f>SUM(F158:F160)</f>
        <v>267.72499999999997</v>
      </c>
      <c r="G157" s="78"/>
    </row>
    <row r="158" spans="1:7" ht="19.5" customHeight="1">
      <c r="A158" s="69" t="s">
        <v>494</v>
      </c>
      <c r="B158" s="75" t="s">
        <v>495</v>
      </c>
      <c r="C158" s="59">
        <f t="shared" si="6"/>
        <v>136.85</v>
      </c>
      <c r="D158" s="56"/>
      <c r="E158" s="57"/>
      <c r="F158" s="59">
        <v>136.85</v>
      </c>
      <c r="G158" s="78"/>
    </row>
    <row r="159" spans="1:7" ht="19.5" customHeight="1">
      <c r="A159" s="69" t="s">
        <v>496</v>
      </c>
      <c r="B159" s="75" t="s">
        <v>497</v>
      </c>
      <c r="C159" s="59">
        <f t="shared" si="6"/>
        <v>130.45</v>
      </c>
      <c r="D159" s="56"/>
      <c r="E159" s="57"/>
      <c r="F159" s="59">
        <v>130.45</v>
      </c>
      <c r="G159" s="78"/>
    </row>
    <row r="160" spans="1:7" ht="19.5" customHeight="1">
      <c r="A160" s="69" t="s">
        <v>498</v>
      </c>
      <c r="B160" s="75" t="s">
        <v>499</v>
      </c>
      <c r="C160" s="59">
        <f t="shared" si="6"/>
        <v>0.425</v>
      </c>
      <c r="D160" s="56"/>
      <c r="E160" s="57"/>
      <c r="F160" s="59">
        <v>0.425</v>
      </c>
      <c r="G160" s="78"/>
    </row>
    <row r="161" spans="1:7" ht="19.5" customHeight="1">
      <c r="A161" s="69" t="s">
        <v>500</v>
      </c>
      <c r="B161" s="75" t="s">
        <v>501</v>
      </c>
      <c r="C161" s="59">
        <f t="shared" si="6"/>
        <v>442.38</v>
      </c>
      <c r="D161" s="56"/>
      <c r="E161" s="56">
        <v>8.51</v>
      </c>
      <c r="F161" s="56">
        <v>433.87</v>
      </c>
      <c r="G161" s="78"/>
    </row>
    <row r="162" spans="1:7" ht="19.5" customHeight="1">
      <c r="A162" s="69" t="s">
        <v>502</v>
      </c>
      <c r="B162" s="75" t="s">
        <v>503</v>
      </c>
      <c r="C162" s="59">
        <f t="shared" si="6"/>
        <v>2.98</v>
      </c>
      <c r="D162" s="56"/>
      <c r="E162" s="57"/>
      <c r="F162" s="59">
        <v>2.98</v>
      </c>
      <c r="G162" s="78"/>
    </row>
    <row r="163" spans="1:7" ht="19.5" customHeight="1">
      <c r="A163" s="69" t="s">
        <v>504</v>
      </c>
      <c r="B163" s="75" t="s">
        <v>505</v>
      </c>
      <c r="C163" s="59">
        <f t="shared" si="6"/>
        <v>196.45</v>
      </c>
      <c r="D163" s="56"/>
      <c r="E163" s="57"/>
      <c r="F163" s="59">
        <v>196.45</v>
      </c>
      <c r="G163" s="78"/>
    </row>
    <row r="164" spans="1:7" ht="19.5" customHeight="1">
      <c r="A164" s="69" t="s">
        <v>506</v>
      </c>
      <c r="B164" s="75" t="s">
        <v>507</v>
      </c>
      <c r="C164" s="59">
        <f t="shared" si="6"/>
        <v>8.51</v>
      </c>
      <c r="D164" s="56"/>
      <c r="E164" s="57">
        <v>8.51</v>
      </c>
      <c r="F164" s="59"/>
      <c r="G164" s="78"/>
    </row>
    <row r="165" spans="1:7" ht="19.5" customHeight="1">
      <c r="A165" s="69" t="s">
        <v>508</v>
      </c>
      <c r="B165" s="75" t="s">
        <v>509</v>
      </c>
      <c r="C165" s="59">
        <f t="shared" si="6"/>
        <v>234.44</v>
      </c>
      <c r="D165" s="56"/>
      <c r="E165" s="57"/>
      <c r="F165" s="59">
        <v>234.44</v>
      </c>
      <c r="G165" s="78"/>
    </row>
    <row r="166" spans="1:7" ht="19.5" customHeight="1">
      <c r="A166" s="69" t="s">
        <v>510</v>
      </c>
      <c r="B166" s="75" t="s">
        <v>511</v>
      </c>
      <c r="C166" s="59">
        <f t="shared" si="6"/>
        <v>6325.36</v>
      </c>
      <c r="D166" s="56"/>
      <c r="E166" s="57"/>
      <c r="F166" s="59">
        <v>6325.36</v>
      </c>
      <c r="G166" s="78"/>
    </row>
    <row r="167" spans="1:7" ht="19.5" customHeight="1">
      <c r="A167" s="69" t="s">
        <v>512</v>
      </c>
      <c r="B167" s="75" t="s">
        <v>513</v>
      </c>
      <c r="C167" s="59">
        <f t="shared" si="6"/>
        <v>6325.35</v>
      </c>
      <c r="D167" s="56"/>
      <c r="E167" s="57"/>
      <c r="F167" s="59">
        <v>6325.35</v>
      </c>
      <c r="G167" s="78"/>
    </row>
    <row r="168" spans="1:7" ht="19.5" customHeight="1">
      <c r="A168" s="69" t="s">
        <v>514</v>
      </c>
      <c r="B168" s="75" t="s">
        <v>515</v>
      </c>
      <c r="C168" s="59">
        <f t="shared" si="6"/>
        <v>255</v>
      </c>
      <c r="D168" s="56"/>
      <c r="E168" s="57"/>
      <c r="F168" s="59">
        <v>255</v>
      </c>
      <c r="G168" s="78"/>
    </row>
    <row r="169" spans="1:7" ht="19.5" customHeight="1">
      <c r="A169" s="69" t="s">
        <v>516</v>
      </c>
      <c r="B169" s="75" t="s">
        <v>517</v>
      </c>
      <c r="C169" s="59">
        <f t="shared" si="6"/>
        <v>255</v>
      </c>
      <c r="D169" s="56"/>
      <c r="E169" s="57"/>
      <c r="F169" s="59">
        <v>255</v>
      </c>
      <c r="G169" s="78"/>
    </row>
    <row r="170" spans="1:7" ht="19.5" customHeight="1">
      <c r="A170" s="69" t="s">
        <v>518</v>
      </c>
      <c r="B170" s="75" t="s">
        <v>519</v>
      </c>
      <c r="C170" s="59">
        <f t="shared" si="6"/>
        <v>17</v>
      </c>
      <c r="D170" s="56"/>
      <c r="E170" s="57"/>
      <c r="F170" s="59">
        <v>17</v>
      </c>
      <c r="G170" s="78"/>
    </row>
    <row r="171" spans="1:7" ht="19.5" customHeight="1">
      <c r="A171" s="69" t="s">
        <v>520</v>
      </c>
      <c r="B171" s="75" t="s">
        <v>521</v>
      </c>
      <c r="C171" s="59">
        <f t="shared" si="6"/>
        <v>17</v>
      </c>
      <c r="D171" s="56"/>
      <c r="E171" s="57"/>
      <c r="F171" s="59">
        <v>17</v>
      </c>
      <c r="G171" s="78"/>
    </row>
    <row r="172" spans="1:7" ht="19.5" customHeight="1">
      <c r="A172" s="69" t="s">
        <v>522</v>
      </c>
      <c r="B172" s="75" t="s">
        <v>523</v>
      </c>
      <c r="C172" s="59">
        <f t="shared" si="6"/>
        <v>959.02</v>
      </c>
      <c r="D172" s="56">
        <f>D173</f>
        <v>934.02</v>
      </c>
      <c r="E172" s="56"/>
      <c r="F172" s="56">
        <v>25</v>
      </c>
      <c r="G172" s="78"/>
    </row>
    <row r="173" spans="1:7" ht="19.5" customHeight="1">
      <c r="A173" s="69" t="s">
        <v>524</v>
      </c>
      <c r="B173" s="75" t="s">
        <v>525</v>
      </c>
      <c r="C173" s="59">
        <f t="shared" si="6"/>
        <v>959.02</v>
      </c>
      <c r="D173" s="56">
        <f>'Z7'!C148</f>
        <v>934.02</v>
      </c>
      <c r="E173" s="57"/>
      <c r="F173" s="59">
        <v>25</v>
      </c>
      <c r="G173" s="78"/>
    </row>
    <row r="174" spans="1:7" ht="19.5" customHeight="1">
      <c r="A174" s="69" t="s">
        <v>526</v>
      </c>
      <c r="B174" s="75" t="s">
        <v>527</v>
      </c>
      <c r="C174" s="59">
        <f aca="true" t="shared" si="7" ref="C174:C205">D174+E174+F174</f>
        <v>3157.07</v>
      </c>
      <c r="D174" s="56"/>
      <c r="E174" s="57">
        <v>13.4</v>
      </c>
      <c r="F174" s="59">
        <v>3143.67</v>
      </c>
      <c r="G174" s="78"/>
    </row>
    <row r="175" spans="1:7" ht="19.5" customHeight="1">
      <c r="A175" s="69" t="s">
        <v>528</v>
      </c>
      <c r="B175" s="75" t="s">
        <v>529</v>
      </c>
      <c r="C175" s="59">
        <f t="shared" si="7"/>
        <v>426.52</v>
      </c>
      <c r="D175" s="56"/>
      <c r="E175" s="57">
        <v>10</v>
      </c>
      <c r="F175" s="59">
        <v>416.52</v>
      </c>
      <c r="G175" s="78"/>
    </row>
    <row r="176" spans="1:7" ht="19.5" customHeight="1">
      <c r="A176" s="69" t="s">
        <v>530</v>
      </c>
      <c r="B176" s="75" t="s">
        <v>531</v>
      </c>
      <c r="C176" s="59">
        <f t="shared" si="7"/>
        <v>41.52</v>
      </c>
      <c r="D176" s="56"/>
      <c r="E176" s="57"/>
      <c r="F176" s="59">
        <v>41.52</v>
      </c>
      <c r="G176" s="78"/>
    </row>
    <row r="177" spans="1:7" ht="19.5" customHeight="1">
      <c r="A177" s="69" t="s">
        <v>532</v>
      </c>
      <c r="B177" s="75" t="s">
        <v>533</v>
      </c>
      <c r="C177" s="59">
        <f t="shared" si="7"/>
        <v>385</v>
      </c>
      <c r="D177" s="56"/>
      <c r="E177" s="57">
        <v>10</v>
      </c>
      <c r="F177" s="59">
        <v>375</v>
      </c>
      <c r="G177" s="78"/>
    </row>
    <row r="178" spans="1:7" ht="19.5" customHeight="1">
      <c r="A178" s="69" t="s">
        <v>534</v>
      </c>
      <c r="B178" s="75" t="s">
        <v>535</v>
      </c>
      <c r="C178" s="59">
        <f t="shared" si="7"/>
        <v>345</v>
      </c>
      <c r="D178" s="56"/>
      <c r="E178" s="57"/>
      <c r="F178" s="59">
        <v>345</v>
      </c>
      <c r="G178" s="78"/>
    </row>
    <row r="179" spans="1:7" ht="19.5" customHeight="1">
      <c r="A179" s="69" t="s">
        <v>536</v>
      </c>
      <c r="B179" s="75" t="s">
        <v>537</v>
      </c>
      <c r="C179" s="59">
        <f t="shared" si="7"/>
        <v>345</v>
      </c>
      <c r="D179" s="56"/>
      <c r="E179" s="57"/>
      <c r="F179" s="59">
        <v>345</v>
      </c>
      <c r="G179" s="78"/>
    </row>
    <row r="180" spans="1:7" ht="19.5" customHeight="1">
      <c r="A180" s="69" t="s">
        <v>538</v>
      </c>
      <c r="B180" s="75" t="s">
        <v>539</v>
      </c>
      <c r="C180" s="59">
        <f t="shared" si="7"/>
        <v>2032.8</v>
      </c>
      <c r="D180" s="56"/>
      <c r="E180" s="57"/>
      <c r="F180" s="59">
        <v>2032.8</v>
      </c>
      <c r="G180" s="78"/>
    </row>
    <row r="181" spans="1:7" ht="19.5" customHeight="1">
      <c r="A181" s="69" t="s">
        <v>540</v>
      </c>
      <c r="B181" s="75" t="s">
        <v>541</v>
      </c>
      <c r="C181" s="59">
        <f t="shared" si="7"/>
        <v>2032.8</v>
      </c>
      <c r="D181" s="56"/>
      <c r="E181" s="57"/>
      <c r="F181" s="59">
        <v>2032.8</v>
      </c>
      <c r="G181" s="78"/>
    </row>
    <row r="182" spans="1:7" ht="19.5" customHeight="1">
      <c r="A182" s="69" t="s">
        <v>542</v>
      </c>
      <c r="B182" s="75" t="s">
        <v>543</v>
      </c>
      <c r="C182" s="59">
        <f t="shared" si="7"/>
        <v>340</v>
      </c>
      <c r="D182" s="56"/>
      <c r="E182" s="57"/>
      <c r="F182" s="59">
        <v>340</v>
      </c>
      <c r="G182" s="78"/>
    </row>
    <row r="183" spans="1:7" ht="19.5" customHeight="1">
      <c r="A183" s="69" t="s">
        <v>544</v>
      </c>
      <c r="B183" s="75" t="s">
        <v>545</v>
      </c>
      <c r="C183" s="59">
        <f t="shared" si="7"/>
        <v>340</v>
      </c>
      <c r="D183" s="56"/>
      <c r="E183" s="57"/>
      <c r="F183" s="59">
        <v>340</v>
      </c>
      <c r="G183" s="78"/>
    </row>
    <row r="184" spans="1:7" ht="19.5" customHeight="1">
      <c r="A184" s="69" t="s">
        <v>546</v>
      </c>
      <c r="B184" s="75" t="s">
        <v>547</v>
      </c>
      <c r="C184" s="59">
        <f t="shared" si="7"/>
        <v>12.75</v>
      </c>
      <c r="D184" s="56"/>
      <c r="E184" s="57">
        <v>3.4</v>
      </c>
      <c r="F184" s="59">
        <v>9.35</v>
      </c>
      <c r="G184" s="78"/>
    </row>
    <row r="185" spans="1:7" ht="19.5" customHeight="1">
      <c r="A185" s="69" t="s">
        <v>548</v>
      </c>
      <c r="B185" s="75" t="s">
        <v>549</v>
      </c>
      <c r="C185" s="59">
        <f t="shared" si="7"/>
        <v>12.75</v>
      </c>
      <c r="D185" s="56"/>
      <c r="E185" s="57">
        <v>3.4</v>
      </c>
      <c r="F185" s="59">
        <v>9.35</v>
      </c>
      <c r="G185" s="78"/>
    </row>
    <row r="186" spans="1:7" ht="19.5" customHeight="1">
      <c r="A186" s="69" t="s">
        <v>550</v>
      </c>
      <c r="B186" s="75" t="s">
        <v>551</v>
      </c>
      <c r="C186" s="59">
        <f t="shared" si="7"/>
        <v>22981.14</v>
      </c>
      <c r="D186" s="56">
        <v>5878.79</v>
      </c>
      <c r="E186" s="57">
        <v>27</v>
      </c>
      <c r="F186" s="59">
        <v>17075.35</v>
      </c>
      <c r="G186" s="78"/>
    </row>
    <row r="187" spans="1:7" ht="19.5" customHeight="1">
      <c r="A187" s="69" t="s">
        <v>552</v>
      </c>
      <c r="B187" s="75" t="s">
        <v>553</v>
      </c>
      <c r="C187" s="59">
        <f t="shared" si="7"/>
        <v>9750.61</v>
      </c>
      <c r="D187" s="56">
        <f>SUM(D188:D191)</f>
        <v>5878.790000000001</v>
      </c>
      <c r="E187" s="56">
        <f>SUM(E188:E191)</f>
        <v>18.5</v>
      </c>
      <c r="F187" s="56">
        <f>SUM(F188:F191)</f>
        <v>3853.32</v>
      </c>
      <c r="G187" s="78"/>
    </row>
    <row r="188" spans="1:7" ht="19.5" customHeight="1">
      <c r="A188" s="69" t="s">
        <v>554</v>
      </c>
      <c r="B188" s="75" t="s">
        <v>555</v>
      </c>
      <c r="C188" s="59">
        <f t="shared" si="7"/>
        <v>5814.02</v>
      </c>
      <c r="D188" s="56">
        <v>5814.02</v>
      </c>
      <c r="E188" s="57"/>
      <c r="F188" s="59"/>
      <c r="G188" s="78"/>
    </row>
    <row r="189" spans="1:7" ht="19.5" customHeight="1">
      <c r="A189" s="69" t="s">
        <v>556</v>
      </c>
      <c r="B189" s="75" t="s">
        <v>557</v>
      </c>
      <c r="C189" s="59">
        <f t="shared" si="7"/>
        <v>3863.92</v>
      </c>
      <c r="D189" s="56">
        <v>64.77</v>
      </c>
      <c r="E189" s="57"/>
      <c r="F189" s="59">
        <v>3799.15</v>
      </c>
      <c r="G189" s="78"/>
    </row>
    <row r="190" spans="1:7" ht="19.5" customHeight="1">
      <c r="A190" s="69" t="s">
        <v>558</v>
      </c>
      <c r="B190" s="75" t="s">
        <v>559</v>
      </c>
      <c r="C190" s="59">
        <f t="shared" si="7"/>
        <v>33.15</v>
      </c>
      <c r="D190" s="56"/>
      <c r="E190" s="57">
        <v>8.5</v>
      </c>
      <c r="F190" s="59">
        <v>24.65</v>
      </c>
      <c r="G190" s="78"/>
    </row>
    <row r="191" spans="1:7" ht="19.5" customHeight="1">
      <c r="A191" s="69" t="s">
        <v>560</v>
      </c>
      <c r="B191" s="75" t="s">
        <v>561</v>
      </c>
      <c r="C191" s="59">
        <f t="shared" si="7"/>
        <v>39.519999999999996</v>
      </c>
      <c r="D191" s="56"/>
      <c r="E191" s="57">
        <v>10</v>
      </c>
      <c r="F191" s="59">
        <v>29.52</v>
      </c>
      <c r="G191" s="78"/>
    </row>
    <row r="192" spans="1:7" ht="19.5" customHeight="1">
      <c r="A192" s="69" t="s">
        <v>562</v>
      </c>
      <c r="B192" s="75" t="s">
        <v>563</v>
      </c>
      <c r="C192" s="59">
        <f t="shared" si="7"/>
        <v>411.4</v>
      </c>
      <c r="D192" s="56"/>
      <c r="E192" s="56">
        <f>E193</f>
        <v>8.5</v>
      </c>
      <c r="F192" s="56">
        <f>F193</f>
        <v>402.9</v>
      </c>
      <c r="G192" s="78"/>
    </row>
    <row r="193" spans="1:7" ht="19.5" customHeight="1">
      <c r="A193" s="69" t="s">
        <v>564</v>
      </c>
      <c r="B193" s="75" t="s">
        <v>565</v>
      </c>
      <c r="C193" s="59">
        <f t="shared" si="7"/>
        <v>411.4</v>
      </c>
      <c r="D193" s="56"/>
      <c r="E193" s="57">
        <v>8.5</v>
      </c>
      <c r="F193" s="59">
        <v>402.9</v>
      </c>
      <c r="G193" s="78"/>
    </row>
    <row r="194" spans="1:7" ht="19.5" customHeight="1">
      <c r="A194" s="69" t="s">
        <v>566</v>
      </c>
      <c r="B194" s="75" t="s">
        <v>567</v>
      </c>
      <c r="C194" s="59">
        <f t="shared" si="7"/>
        <v>10732.38</v>
      </c>
      <c r="D194" s="56"/>
      <c r="E194" s="56"/>
      <c r="F194" s="56">
        <f>F195</f>
        <v>10732.38</v>
      </c>
      <c r="G194" s="78"/>
    </row>
    <row r="195" spans="1:7" ht="19.5" customHeight="1">
      <c r="A195" s="69" t="s">
        <v>568</v>
      </c>
      <c r="B195" s="75" t="s">
        <v>569</v>
      </c>
      <c r="C195" s="59">
        <f t="shared" si="7"/>
        <v>10732.38</v>
      </c>
      <c r="D195" s="56"/>
      <c r="E195" s="57"/>
      <c r="F195" s="59">
        <v>10732.38</v>
      </c>
      <c r="G195" s="78"/>
    </row>
    <row r="196" spans="1:7" ht="19.5" customHeight="1">
      <c r="A196" s="69" t="s">
        <v>570</v>
      </c>
      <c r="B196" s="75" t="s">
        <v>571</v>
      </c>
      <c r="C196" s="59">
        <f t="shared" si="7"/>
        <v>2086.75</v>
      </c>
      <c r="D196" s="56"/>
      <c r="E196" s="56"/>
      <c r="F196" s="56">
        <f>F197</f>
        <v>2086.75</v>
      </c>
      <c r="G196" s="78"/>
    </row>
    <row r="197" spans="1:7" ht="19.5" customHeight="1">
      <c r="A197" s="69" t="s">
        <v>572</v>
      </c>
      <c r="B197" s="75" t="s">
        <v>573</v>
      </c>
      <c r="C197" s="59">
        <f t="shared" si="7"/>
        <v>2086.75</v>
      </c>
      <c r="D197" s="56"/>
      <c r="E197" s="57"/>
      <c r="F197" s="59">
        <v>2086.75</v>
      </c>
      <c r="G197" s="78"/>
    </row>
    <row r="198" spans="1:7" ht="19.5" customHeight="1">
      <c r="A198" s="69" t="s">
        <v>574</v>
      </c>
      <c r="B198" s="75" t="s">
        <v>575</v>
      </c>
      <c r="C198" s="59">
        <f t="shared" si="7"/>
        <v>5127.35</v>
      </c>
      <c r="D198" s="56"/>
      <c r="E198" s="57">
        <v>8.5</v>
      </c>
      <c r="F198" s="59">
        <v>5118.85</v>
      </c>
      <c r="G198" s="78"/>
    </row>
    <row r="199" spans="1:7" ht="19.5" customHeight="1">
      <c r="A199" s="69" t="s">
        <v>576</v>
      </c>
      <c r="B199" s="75" t="s">
        <v>577</v>
      </c>
      <c r="C199" s="59">
        <f t="shared" si="7"/>
        <v>1884.28</v>
      </c>
      <c r="D199" s="56"/>
      <c r="E199" s="57">
        <v>8.5</v>
      </c>
      <c r="F199" s="59">
        <v>1875.78</v>
      </c>
      <c r="G199" s="78"/>
    </row>
    <row r="200" spans="1:7" ht="19.5" customHeight="1">
      <c r="A200" s="69" t="s">
        <v>578</v>
      </c>
      <c r="B200" s="75" t="s">
        <v>579</v>
      </c>
      <c r="C200" s="59">
        <f t="shared" si="7"/>
        <v>140.25</v>
      </c>
      <c r="D200" s="56"/>
      <c r="E200" s="57">
        <v>8.5</v>
      </c>
      <c r="F200" s="59">
        <v>131.75</v>
      </c>
      <c r="G200" s="78"/>
    </row>
    <row r="201" spans="1:7" ht="19.5" customHeight="1">
      <c r="A201" s="69" t="s">
        <v>580</v>
      </c>
      <c r="B201" s="75" t="s">
        <v>581</v>
      </c>
      <c r="C201" s="59">
        <f t="shared" si="7"/>
        <v>38.25</v>
      </c>
      <c r="D201" s="56"/>
      <c r="E201" s="57"/>
      <c r="F201" s="59">
        <v>38.25</v>
      </c>
      <c r="G201" s="78"/>
    </row>
    <row r="202" spans="1:7" ht="19.5" customHeight="1">
      <c r="A202" s="69" t="s">
        <v>582</v>
      </c>
      <c r="B202" s="75" t="s">
        <v>583</v>
      </c>
      <c r="C202" s="59">
        <f t="shared" si="7"/>
        <v>63.75</v>
      </c>
      <c r="D202" s="56"/>
      <c r="E202" s="57"/>
      <c r="F202" s="59">
        <v>63.75</v>
      </c>
      <c r="G202" s="78"/>
    </row>
    <row r="203" spans="1:7" ht="19.5" customHeight="1">
      <c r="A203" s="69" t="s">
        <v>584</v>
      </c>
      <c r="B203" s="75" t="s">
        <v>585</v>
      </c>
      <c r="C203" s="59">
        <f t="shared" si="7"/>
        <v>34</v>
      </c>
      <c r="D203" s="56"/>
      <c r="E203" s="57"/>
      <c r="F203" s="59">
        <v>34</v>
      </c>
      <c r="G203" s="78"/>
    </row>
    <row r="204" spans="1:7" ht="19.5" customHeight="1">
      <c r="A204" s="69" t="s">
        <v>586</v>
      </c>
      <c r="B204" s="75" t="s">
        <v>587</v>
      </c>
      <c r="C204" s="59">
        <f t="shared" si="7"/>
        <v>17</v>
      </c>
      <c r="D204" s="56"/>
      <c r="E204" s="57"/>
      <c r="F204" s="59">
        <v>17</v>
      </c>
      <c r="G204" s="78"/>
    </row>
    <row r="205" spans="1:7" ht="19.5" customHeight="1">
      <c r="A205" s="69" t="s">
        <v>588</v>
      </c>
      <c r="B205" s="75" t="s">
        <v>589</v>
      </c>
      <c r="C205" s="59">
        <f t="shared" si="7"/>
        <v>215.05</v>
      </c>
      <c r="D205" s="56"/>
      <c r="E205" s="57"/>
      <c r="F205" s="59">
        <v>215.05</v>
      </c>
      <c r="G205" s="78"/>
    </row>
    <row r="206" spans="1:7" ht="19.5" customHeight="1">
      <c r="A206" s="69" t="s">
        <v>590</v>
      </c>
      <c r="B206" s="75" t="s">
        <v>591</v>
      </c>
      <c r="C206" s="59">
        <f aca="true" t="shared" si="8" ref="C206:C237">D206+E206+F206</f>
        <v>8.5</v>
      </c>
      <c r="D206" s="56"/>
      <c r="E206" s="57"/>
      <c r="F206" s="59">
        <v>8.5</v>
      </c>
      <c r="G206" s="78"/>
    </row>
    <row r="207" spans="1:7" ht="19.5" customHeight="1">
      <c r="A207" s="69" t="s">
        <v>592</v>
      </c>
      <c r="B207" s="75" t="s">
        <v>593</v>
      </c>
      <c r="C207" s="59">
        <f t="shared" si="8"/>
        <v>4.25</v>
      </c>
      <c r="D207" s="56"/>
      <c r="E207" s="57"/>
      <c r="F207" s="59">
        <v>4.25</v>
      </c>
      <c r="G207" s="78"/>
    </row>
    <row r="208" spans="1:7" ht="19.5" customHeight="1">
      <c r="A208" s="69" t="s">
        <v>594</v>
      </c>
      <c r="B208" s="75" t="s">
        <v>595</v>
      </c>
      <c r="C208" s="59">
        <f t="shared" si="8"/>
        <v>790.09</v>
      </c>
      <c r="D208" s="56"/>
      <c r="E208" s="57"/>
      <c r="F208" s="59">
        <v>790.09</v>
      </c>
      <c r="G208" s="78"/>
    </row>
    <row r="209" spans="1:7" ht="19.5" customHeight="1">
      <c r="A209" s="69" t="s">
        <v>596</v>
      </c>
      <c r="B209" s="75" t="s">
        <v>597</v>
      </c>
      <c r="C209" s="59">
        <f t="shared" si="8"/>
        <v>141.1</v>
      </c>
      <c r="D209" s="56"/>
      <c r="E209" s="57"/>
      <c r="F209" s="59">
        <v>141.1</v>
      </c>
      <c r="G209" s="78"/>
    </row>
    <row r="210" spans="1:7" ht="19.5" customHeight="1">
      <c r="A210" s="69" t="s">
        <v>598</v>
      </c>
      <c r="B210" s="75" t="s">
        <v>599</v>
      </c>
      <c r="C210" s="59">
        <f t="shared" si="8"/>
        <v>432.04</v>
      </c>
      <c r="D210" s="56"/>
      <c r="E210" s="57"/>
      <c r="F210" s="59">
        <v>432.04</v>
      </c>
      <c r="G210" s="78"/>
    </row>
    <row r="211" spans="1:7" ht="19.5" customHeight="1">
      <c r="A211" s="69" t="s">
        <v>600</v>
      </c>
      <c r="B211" s="75" t="s">
        <v>601</v>
      </c>
      <c r="C211" s="59">
        <f t="shared" si="8"/>
        <v>9.52</v>
      </c>
      <c r="D211" s="56"/>
      <c r="E211" s="57"/>
      <c r="F211" s="59">
        <v>9.52</v>
      </c>
      <c r="G211" s="78"/>
    </row>
    <row r="212" spans="1:7" ht="19.5" customHeight="1">
      <c r="A212" s="69" t="s">
        <v>602</v>
      </c>
      <c r="B212" s="75" t="s">
        <v>603</v>
      </c>
      <c r="C212" s="59">
        <f t="shared" si="8"/>
        <v>8.5</v>
      </c>
      <c r="D212" s="56"/>
      <c r="E212" s="57"/>
      <c r="F212" s="59">
        <v>8.5</v>
      </c>
      <c r="G212" s="78"/>
    </row>
    <row r="213" spans="1:7" ht="19.5" customHeight="1">
      <c r="A213" s="69" t="s">
        <v>604</v>
      </c>
      <c r="B213" s="75" t="s">
        <v>605</v>
      </c>
      <c r="C213" s="59">
        <f t="shared" si="8"/>
        <v>1.02</v>
      </c>
      <c r="D213" s="56"/>
      <c r="E213" s="57"/>
      <c r="F213" s="59">
        <v>1.02</v>
      </c>
      <c r="G213" s="78"/>
    </row>
    <row r="214" spans="1:7" ht="19.5" customHeight="1">
      <c r="A214" s="69" t="s">
        <v>606</v>
      </c>
      <c r="B214" s="75" t="s">
        <v>607</v>
      </c>
      <c r="C214" s="59">
        <f t="shared" si="8"/>
        <v>2221.05</v>
      </c>
      <c r="D214" s="56"/>
      <c r="E214" s="57"/>
      <c r="F214" s="59">
        <v>2221.05</v>
      </c>
      <c r="G214" s="78"/>
    </row>
    <row r="215" spans="1:7" ht="19.5" customHeight="1">
      <c r="A215" s="69" t="s">
        <v>608</v>
      </c>
      <c r="B215" s="75" t="s">
        <v>609</v>
      </c>
      <c r="C215" s="59">
        <f t="shared" si="8"/>
        <v>8.5</v>
      </c>
      <c r="D215" s="56"/>
      <c r="E215" s="57"/>
      <c r="F215" s="59">
        <v>8.5</v>
      </c>
      <c r="G215" s="78"/>
    </row>
    <row r="216" spans="1:7" ht="19.5" customHeight="1">
      <c r="A216" s="69" t="s">
        <v>610</v>
      </c>
      <c r="B216" s="75" t="s">
        <v>611</v>
      </c>
      <c r="C216" s="59">
        <f t="shared" si="8"/>
        <v>2017.9</v>
      </c>
      <c r="D216" s="56"/>
      <c r="E216" s="57"/>
      <c r="F216" s="59">
        <v>2017.9</v>
      </c>
      <c r="G216" s="78"/>
    </row>
    <row r="217" spans="1:7" ht="19.5" customHeight="1">
      <c r="A217" s="69" t="s">
        <v>612</v>
      </c>
      <c r="B217" s="75" t="s">
        <v>613</v>
      </c>
      <c r="C217" s="59">
        <f t="shared" si="8"/>
        <v>130.05</v>
      </c>
      <c r="D217" s="56"/>
      <c r="E217" s="57"/>
      <c r="F217" s="59">
        <v>130.05</v>
      </c>
      <c r="G217" s="78"/>
    </row>
    <row r="218" spans="1:7" ht="19.5" customHeight="1">
      <c r="A218" s="69" t="s">
        <v>614</v>
      </c>
      <c r="B218" s="75" t="s">
        <v>615</v>
      </c>
      <c r="C218" s="59">
        <f t="shared" si="8"/>
        <v>42.5</v>
      </c>
      <c r="D218" s="56"/>
      <c r="E218" s="57"/>
      <c r="F218" s="59">
        <v>42.5</v>
      </c>
      <c r="G218" s="78"/>
    </row>
    <row r="219" spans="1:7" ht="19.5" customHeight="1">
      <c r="A219" s="69" t="s">
        <v>616</v>
      </c>
      <c r="B219" s="75" t="s">
        <v>617</v>
      </c>
      <c r="C219" s="59">
        <f t="shared" si="8"/>
        <v>1.7</v>
      </c>
      <c r="D219" s="56"/>
      <c r="E219" s="57"/>
      <c r="F219" s="59">
        <v>1.7</v>
      </c>
      <c r="G219" s="78"/>
    </row>
    <row r="220" spans="1:7" ht="19.5" customHeight="1">
      <c r="A220" s="69" t="s">
        <v>618</v>
      </c>
      <c r="B220" s="75" t="s">
        <v>619</v>
      </c>
      <c r="C220" s="59">
        <f t="shared" si="8"/>
        <v>12.75</v>
      </c>
      <c r="D220" s="56"/>
      <c r="E220" s="57"/>
      <c r="F220" s="59">
        <v>12.75</v>
      </c>
      <c r="G220" s="78"/>
    </row>
    <row r="221" spans="1:7" ht="19.5" customHeight="1">
      <c r="A221" s="69" t="s">
        <v>620</v>
      </c>
      <c r="B221" s="75" t="s">
        <v>621</v>
      </c>
      <c r="C221" s="59">
        <f t="shared" si="8"/>
        <v>7.65</v>
      </c>
      <c r="D221" s="56"/>
      <c r="E221" s="57"/>
      <c r="F221" s="59">
        <v>7.65</v>
      </c>
      <c r="G221" s="78"/>
    </row>
    <row r="222" spans="1:7" ht="19.5" customHeight="1">
      <c r="A222" s="69" t="s">
        <v>622</v>
      </c>
      <c r="B222" s="75" t="s">
        <v>623</v>
      </c>
      <c r="C222" s="59">
        <f t="shared" si="8"/>
        <v>42.5</v>
      </c>
      <c r="D222" s="56"/>
      <c r="E222" s="57"/>
      <c r="F222" s="59">
        <v>42.5</v>
      </c>
      <c r="G222" s="78"/>
    </row>
    <row r="223" spans="1:7" ht="19.5" customHeight="1">
      <c r="A223" s="69" t="s">
        <v>624</v>
      </c>
      <c r="B223" s="75" t="s">
        <v>625</v>
      </c>
      <c r="C223" s="59">
        <f t="shared" si="8"/>
        <v>42.5</v>
      </c>
      <c r="D223" s="56"/>
      <c r="E223" s="57"/>
      <c r="F223" s="59">
        <v>42.5</v>
      </c>
      <c r="G223" s="78"/>
    </row>
    <row r="224" spans="1:7" ht="19.5" customHeight="1">
      <c r="A224" s="69" t="s">
        <v>626</v>
      </c>
      <c r="B224" s="75" t="s">
        <v>627</v>
      </c>
      <c r="C224" s="59">
        <f t="shared" si="8"/>
        <v>970</v>
      </c>
      <c r="D224" s="56"/>
      <c r="E224" s="57"/>
      <c r="F224" s="59">
        <v>970</v>
      </c>
      <c r="G224" s="78"/>
    </row>
    <row r="225" spans="1:7" ht="19.5" customHeight="1">
      <c r="A225" s="69" t="s">
        <v>628</v>
      </c>
      <c r="B225" s="75" t="s">
        <v>629</v>
      </c>
      <c r="C225" s="59">
        <f t="shared" si="8"/>
        <v>970</v>
      </c>
      <c r="D225" s="56"/>
      <c r="E225" s="57"/>
      <c r="F225" s="59">
        <v>970</v>
      </c>
      <c r="G225" s="78"/>
    </row>
    <row r="226" spans="1:7" ht="19.5" customHeight="1">
      <c r="A226" s="69" t="s">
        <v>630</v>
      </c>
      <c r="B226" s="75" t="s">
        <v>631</v>
      </c>
      <c r="C226" s="59">
        <f t="shared" si="8"/>
        <v>476.85</v>
      </c>
      <c r="D226" s="56"/>
      <c r="E226" s="57"/>
      <c r="F226" s="59">
        <v>476.85</v>
      </c>
      <c r="G226" s="78"/>
    </row>
    <row r="227" spans="1:7" ht="19.5" customHeight="1">
      <c r="A227" s="69" t="s">
        <v>632</v>
      </c>
      <c r="B227" s="75" t="s">
        <v>633</v>
      </c>
      <c r="C227" s="59">
        <f t="shared" si="8"/>
        <v>476.85</v>
      </c>
      <c r="D227" s="56"/>
      <c r="E227" s="57"/>
      <c r="F227" s="59">
        <v>476.85</v>
      </c>
      <c r="G227" s="78"/>
    </row>
    <row r="228" spans="1:7" ht="19.5" customHeight="1">
      <c r="A228" s="69" t="s">
        <v>634</v>
      </c>
      <c r="B228" s="75" t="s">
        <v>635</v>
      </c>
      <c r="C228" s="59">
        <f t="shared" si="8"/>
        <v>476.85</v>
      </c>
      <c r="D228" s="56"/>
      <c r="E228" s="57"/>
      <c r="F228" s="59">
        <v>476.85</v>
      </c>
      <c r="G228" s="78"/>
    </row>
    <row r="229" spans="1:7" ht="19.5" customHeight="1">
      <c r="A229" s="69" t="s">
        <v>636</v>
      </c>
      <c r="B229" s="75" t="s">
        <v>637</v>
      </c>
      <c r="C229" s="59">
        <f t="shared" si="8"/>
        <v>221</v>
      </c>
      <c r="D229" s="56"/>
      <c r="E229" s="57">
        <v>5.95</v>
      </c>
      <c r="F229" s="59">
        <v>215.05</v>
      </c>
      <c r="G229" s="78"/>
    </row>
    <row r="230" spans="1:7" ht="19.5" customHeight="1">
      <c r="A230" s="69" t="s">
        <v>638</v>
      </c>
      <c r="B230" s="75" t="s">
        <v>639</v>
      </c>
      <c r="C230" s="59">
        <f t="shared" si="8"/>
        <v>221</v>
      </c>
      <c r="D230" s="56"/>
      <c r="E230" s="57">
        <v>5.95</v>
      </c>
      <c r="F230" s="59">
        <v>215.05</v>
      </c>
      <c r="G230" s="78"/>
    </row>
    <row r="231" spans="1:7" ht="19.5" customHeight="1">
      <c r="A231" s="69" t="s">
        <v>640</v>
      </c>
      <c r="B231" s="75" t="s">
        <v>641</v>
      </c>
      <c r="C231" s="59">
        <f t="shared" si="8"/>
        <v>153.85</v>
      </c>
      <c r="D231" s="56"/>
      <c r="E231" s="57"/>
      <c r="F231" s="59">
        <v>153.85</v>
      </c>
      <c r="G231" s="78"/>
    </row>
    <row r="232" spans="1:7" ht="19.5" customHeight="1">
      <c r="A232" s="69" t="s">
        <v>642</v>
      </c>
      <c r="B232" s="75" t="s">
        <v>643</v>
      </c>
      <c r="C232" s="59">
        <f t="shared" si="8"/>
        <v>17</v>
      </c>
      <c r="D232" s="56"/>
      <c r="E232" s="57"/>
      <c r="F232" s="59">
        <v>17</v>
      </c>
      <c r="G232" s="78"/>
    </row>
    <row r="233" spans="1:7" ht="19.5" customHeight="1">
      <c r="A233" s="69" t="s">
        <v>644</v>
      </c>
      <c r="B233" s="75" t="s">
        <v>645</v>
      </c>
      <c r="C233" s="59">
        <f t="shared" si="8"/>
        <v>50.150000000000006</v>
      </c>
      <c r="D233" s="56"/>
      <c r="E233" s="57">
        <v>5.95</v>
      </c>
      <c r="F233" s="59">
        <v>44.2</v>
      </c>
      <c r="G233" s="78"/>
    </row>
    <row r="234" spans="1:7" ht="19.5" customHeight="1">
      <c r="A234" s="69" t="s">
        <v>646</v>
      </c>
      <c r="B234" s="75" t="s">
        <v>647</v>
      </c>
      <c r="C234" s="59">
        <f t="shared" si="8"/>
        <v>320.025</v>
      </c>
      <c r="D234" s="56"/>
      <c r="E234" s="57"/>
      <c r="F234" s="59">
        <v>320.025</v>
      </c>
      <c r="G234" s="78"/>
    </row>
    <row r="235" spans="1:7" ht="19.5" customHeight="1">
      <c r="A235" s="69" t="s">
        <v>648</v>
      </c>
      <c r="B235" s="75" t="s">
        <v>649</v>
      </c>
      <c r="C235" s="59">
        <f t="shared" si="8"/>
        <v>39.525</v>
      </c>
      <c r="D235" s="56"/>
      <c r="E235" s="57"/>
      <c r="F235" s="59">
        <v>39.525</v>
      </c>
      <c r="G235" s="78"/>
    </row>
    <row r="236" spans="1:7" ht="19.5" customHeight="1">
      <c r="A236" s="69" t="s">
        <v>650</v>
      </c>
      <c r="B236" s="75" t="s">
        <v>651</v>
      </c>
      <c r="C236" s="59">
        <f t="shared" si="8"/>
        <v>34</v>
      </c>
      <c r="D236" s="56"/>
      <c r="E236" s="57"/>
      <c r="F236" s="59">
        <v>34</v>
      </c>
      <c r="G236" s="78"/>
    </row>
    <row r="237" spans="1:7" ht="19.5" customHeight="1">
      <c r="A237" s="69" t="s">
        <v>652</v>
      </c>
      <c r="B237" s="75" t="s">
        <v>653</v>
      </c>
      <c r="C237" s="59">
        <f t="shared" si="8"/>
        <v>5.525</v>
      </c>
      <c r="D237" s="56"/>
      <c r="E237" s="57"/>
      <c r="F237" s="59">
        <v>5.525</v>
      </c>
      <c r="G237" s="78"/>
    </row>
    <row r="238" spans="1:7" ht="19.5" customHeight="1">
      <c r="A238" s="69" t="s">
        <v>654</v>
      </c>
      <c r="B238" s="75" t="s">
        <v>655</v>
      </c>
      <c r="C238" s="59">
        <f aca="true" t="shared" si="9" ref="C238:C254">D238+E238+F238</f>
        <v>280.5</v>
      </c>
      <c r="D238" s="56"/>
      <c r="E238" s="57"/>
      <c r="F238" s="59">
        <v>280.5</v>
      </c>
      <c r="G238" s="78"/>
    </row>
    <row r="239" spans="1:7" ht="19.5" customHeight="1">
      <c r="A239" s="69" t="s">
        <v>656</v>
      </c>
      <c r="B239" s="75" t="s">
        <v>657</v>
      </c>
      <c r="C239" s="59">
        <f t="shared" si="9"/>
        <v>280.5</v>
      </c>
      <c r="D239" s="56"/>
      <c r="E239" s="57"/>
      <c r="F239" s="59">
        <v>280.5</v>
      </c>
      <c r="G239" s="78"/>
    </row>
    <row r="240" spans="1:7" ht="19.5" customHeight="1">
      <c r="A240" s="69" t="s">
        <v>658</v>
      </c>
      <c r="B240" s="75" t="s">
        <v>659</v>
      </c>
      <c r="C240" s="59">
        <f t="shared" si="9"/>
        <v>614.55</v>
      </c>
      <c r="D240" s="56"/>
      <c r="E240" s="57"/>
      <c r="F240" s="59">
        <v>614.55</v>
      </c>
      <c r="G240" s="78"/>
    </row>
    <row r="241" spans="1:7" ht="19.5" customHeight="1">
      <c r="A241" s="69" t="s">
        <v>660</v>
      </c>
      <c r="B241" s="75" t="s">
        <v>661</v>
      </c>
      <c r="C241" s="59">
        <f t="shared" si="9"/>
        <v>8.5</v>
      </c>
      <c r="D241" s="56"/>
      <c r="E241" s="57"/>
      <c r="F241" s="59">
        <v>8.5</v>
      </c>
      <c r="G241" s="78"/>
    </row>
    <row r="242" spans="1:7" ht="19.5" customHeight="1">
      <c r="A242" s="69" t="s">
        <v>662</v>
      </c>
      <c r="B242" s="75" t="s">
        <v>663</v>
      </c>
      <c r="C242" s="59">
        <f t="shared" si="9"/>
        <v>8.5</v>
      </c>
      <c r="D242" s="56"/>
      <c r="E242" s="57"/>
      <c r="F242" s="59">
        <v>8.5</v>
      </c>
      <c r="G242" s="78"/>
    </row>
    <row r="243" spans="1:7" ht="19.5" customHeight="1">
      <c r="A243" s="69" t="s">
        <v>664</v>
      </c>
      <c r="B243" s="75" t="s">
        <v>665</v>
      </c>
      <c r="C243" s="59">
        <f t="shared" si="9"/>
        <v>606.05</v>
      </c>
      <c r="D243" s="56"/>
      <c r="E243" s="57"/>
      <c r="F243" s="59">
        <v>606.05</v>
      </c>
      <c r="G243" s="78"/>
    </row>
    <row r="244" spans="1:7" ht="19.5" customHeight="1">
      <c r="A244" s="69" t="s">
        <v>666</v>
      </c>
      <c r="B244" s="75" t="s">
        <v>667</v>
      </c>
      <c r="C244" s="59">
        <f t="shared" si="9"/>
        <v>606.05</v>
      </c>
      <c r="D244" s="56"/>
      <c r="E244" s="57"/>
      <c r="F244" s="59">
        <v>606.05</v>
      </c>
      <c r="G244" s="78"/>
    </row>
    <row r="245" spans="1:7" ht="19.5" customHeight="1">
      <c r="A245" s="69" t="s">
        <v>668</v>
      </c>
      <c r="B245" s="75" t="s">
        <v>669</v>
      </c>
      <c r="C245" s="59">
        <f t="shared" si="9"/>
        <v>1517.78</v>
      </c>
      <c r="D245" s="56">
        <v>57.73</v>
      </c>
      <c r="E245" s="57">
        <v>8.5</v>
      </c>
      <c r="F245" s="59">
        <v>1451.55</v>
      </c>
      <c r="G245" s="78"/>
    </row>
    <row r="246" spans="1:7" ht="19.5" customHeight="1">
      <c r="A246" s="69" t="s">
        <v>670</v>
      </c>
      <c r="B246" s="75" t="s">
        <v>671</v>
      </c>
      <c r="C246" s="59">
        <f t="shared" si="9"/>
        <v>1483.78</v>
      </c>
      <c r="D246" s="56">
        <v>57.73</v>
      </c>
      <c r="E246" s="57">
        <v>8.5</v>
      </c>
      <c r="F246" s="59">
        <v>1417.55</v>
      </c>
      <c r="G246" s="78"/>
    </row>
    <row r="247" spans="1:7" ht="19.5" customHeight="1">
      <c r="A247" s="69" t="s">
        <v>672</v>
      </c>
      <c r="B247" s="75" t="s">
        <v>673</v>
      </c>
      <c r="C247" s="59">
        <f t="shared" si="9"/>
        <v>244.38</v>
      </c>
      <c r="D247" s="56"/>
      <c r="E247" s="57"/>
      <c r="F247" s="59">
        <v>244.38</v>
      </c>
      <c r="G247" s="78"/>
    </row>
    <row r="248" spans="1:7" ht="19.5" customHeight="1">
      <c r="A248" s="69" t="s">
        <v>674</v>
      </c>
      <c r="B248" s="75" t="s">
        <v>675</v>
      </c>
      <c r="C248" s="59">
        <f t="shared" si="9"/>
        <v>84.15</v>
      </c>
      <c r="D248" s="56"/>
      <c r="E248" s="57"/>
      <c r="F248" s="59">
        <v>84.15</v>
      </c>
      <c r="G248" s="78"/>
    </row>
    <row r="249" spans="1:7" ht="19.5" customHeight="1">
      <c r="A249" s="69" t="s">
        <v>676</v>
      </c>
      <c r="B249" s="75" t="s">
        <v>677</v>
      </c>
      <c r="C249" s="59">
        <f t="shared" si="9"/>
        <v>1063.52</v>
      </c>
      <c r="D249" s="56"/>
      <c r="E249" s="57"/>
      <c r="F249" s="59">
        <v>1063.52</v>
      </c>
      <c r="G249" s="78"/>
    </row>
    <row r="250" spans="1:7" ht="19.5" customHeight="1">
      <c r="A250" s="69" t="s">
        <v>678</v>
      </c>
      <c r="B250" s="75" t="s">
        <v>679</v>
      </c>
      <c r="C250" s="59">
        <f t="shared" si="9"/>
        <v>25.5</v>
      </c>
      <c r="D250" s="56"/>
      <c r="E250" s="57"/>
      <c r="F250" s="59">
        <v>25.5</v>
      </c>
      <c r="G250" s="78"/>
    </row>
    <row r="251" spans="1:7" ht="19.5" customHeight="1">
      <c r="A251" s="69" t="s">
        <v>680</v>
      </c>
      <c r="B251" s="75" t="s">
        <v>681</v>
      </c>
      <c r="C251" s="59">
        <f t="shared" si="9"/>
        <v>66.22999999999999</v>
      </c>
      <c r="D251" s="56">
        <v>57.73</v>
      </c>
      <c r="E251" s="57">
        <v>8.5</v>
      </c>
      <c r="F251" s="59"/>
      <c r="G251" s="78"/>
    </row>
    <row r="252" spans="1:7" ht="19.5" customHeight="1">
      <c r="A252" s="69" t="s">
        <v>682</v>
      </c>
      <c r="B252" s="75" t="s">
        <v>683</v>
      </c>
      <c r="C252" s="59">
        <f t="shared" si="9"/>
        <v>34</v>
      </c>
      <c r="D252" s="56"/>
      <c r="E252" s="57"/>
      <c r="F252" s="59">
        <v>34</v>
      </c>
      <c r="G252" s="78"/>
    </row>
    <row r="253" spans="1:7" ht="19.5" customHeight="1">
      <c r="A253" s="69" t="s">
        <v>684</v>
      </c>
      <c r="B253" s="75" t="s">
        <v>685</v>
      </c>
      <c r="C253" s="59">
        <f t="shared" si="9"/>
        <v>17</v>
      </c>
      <c r="D253" s="56"/>
      <c r="E253" s="57"/>
      <c r="F253" s="59">
        <v>17</v>
      </c>
      <c r="G253" s="78"/>
    </row>
    <row r="254" spans="1:7" ht="19.5" customHeight="1">
      <c r="A254" s="69" t="s">
        <v>686</v>
      </c>
      <c r="B254" s="75" t="s">
        <v>687</v>
      </c>
      <c r="C254" s="59">
        <f t="shared" si="9"/>
        <v>17</v>
      </c>
      <c r="D254" s="56"/>
      <c r="E254" s="57"/>
      <c r="F254" s="59">
        <v>17</v>
      </c>
      <c r="G254" s="78"/>
    </row>
    <row r="255" spans="1:7" ht="19.5" customHeight="1">
      <c r="A255" s="69" t="s">
        <v>688</v>
      </c>
      <c r="B255" s="75" t="s">
        <v>689</v>
      </c>
      <c r="C255" s="59">
        <f aca="true" t="shared" si="10" ref="C255:C264">D255+E255+F255</f>
        <v>1000</v>
      </c>
      <c r="D255" s="56"/>
      <c r="E255" s="57"/>
      <c r="F255" s="59">
        <v>1000</v>
      </c>
      <c r="G255" s="78"/>
    </row>
    <row r="256" spans="1:7" ht="19.5" customHeight="1">
      <c r="A256" s="69" t="s">
        <v>690</v>
      </c>
      <c r="B256" s="75" t="s">
        <v>691</v>
      </c>
      <c r="C256" s="59">
        <f t="shared" si="10"/>
        <v>1000</v>
      </c>
      <c r="D256" s="56"/>
      <c r="E256" s="57"/>
      <c r="F256" s="59">
        <v>1000</v>
      </c>
      <c r="G256" s="78"/>
    </row>
    <row r="257" spans="1:7" ht="19.5" customHeight="1">
      <c r="A257" s="69" t="s">
        <v>692</v>
      </c>
      <c r="B257" s="75" t="s">
        <v>693</v>
      </c>
      <c r="C257" s="59">
        <f t="shared" si="10"/>
        <v>1000</v>
      </c>
      <c r="D257" s="56"/>
      <c r="E257" s="57"/>
      <c r="F257" s="59">
        <v>1000</v>
      </c>
      <c r="G257" s="78"/>
    </row>
    <row r="258" spans="1:7" ht="19.5" customHeight="1">
      <c r="A258" s="69" t="s">
        <v>694</v>
      </c>
      <c r="B258" s="75" t="s">
        <v>695</v>
      </c>
      <c r="C258" s="59">
        <f t="shared" si="10"/>
        <v>16036</v>
      </c>
      <c r="D258" s="56"/>
      <c r="E258" s="57"/>
      <c r="F258" s="59">
        <v>16036</v>
      </c>
      <c r="G258" s="78"/>
    </row>
    <row r="259" spans="1:7" ht="19.5" customHeight="1">
      <c r="A259" s="69" t="s">
        <v>696</v>
      </c>
      <c r="B259" s="75" t="s">
        <v>697</v>
      </c>
      <c r="C259" s="59">
        <f t="shared" si="10"/>
        <v>16036</v>
      </c>
      <c r="D259" s="56"/>
      <c r="E259" s="57"/>
      <c r="F259" s="59">
        <v>16036</v>
      </c>
      <c r="G259" s="78"/>
    </row>
    <row r="260" spans="1:7" ht="19.5" customHeight="1">
      <c r="A260" s="69" t="s">
        <v>698</v>
      </c>
      <c r="B260" s="75" t="s">
        <v>699</v>
      </c>
      <c r="C260" s="59">
        <f t="shared" si="10"/>
        <v>11036</v>
      </c>
      <c r="D260" s="56"/>
      <c r="E260" s="57"/>
      <c r="F260" s="59">
        <v>11036</v>
      </c>
      <c r="G260" s="78"/>
    </row>
    <row r="261" spans="1:7" ht="19.5" customHeight="1">
      <c r="A261" s="69" t="s">
        <v>700</v>
      </c>
      <c r="B261" s="75" t="s">
        <v>701</v>
      </c>
      <c r="C261" s="59">
        <f t="shared" si="10"/>
        <v>5000</v>
      </c>
      <c r="D261" s="56"/>
      <c r="E261" s="57"/>
      <c r="F261" s="59">
        <v>5000</v>
      </c>
      <c r="G261" s="78"/>
    </row>
    <row r="262" spans="1:7" ht="19.5" customHeight="1">
      <c r="A262" s="69" t="s">
        <v>702</v>
      </c>
      <c r="B262" s="75" t="s">
        <v>703</v>
      </c>
      <c r="C262" s="59">
        <f t="shared" si="10"/>
        <v>130</v>
      </c>
      <c r="D262" s="56"/>
      <c r="E262" s="57"/>
      <c r="F262" s="59">
        <v>130</v>
      </c>
      <c r="G262" s="78"/>
    </row>
    <row r="263" spans="1:7" ht="19.5" customHeight="1">
      <c r="A263" s="69" t="s">
        <v>704</v>
      </c>
      <c r="B263" s="75" t="s">
        <v>705</v>
      </c>
      <c r="C263" s="59">
        <f t="shared" si="10"/>
        <v>130</v>
      </c>
      <c r="D263" s="56"/>
      <c r="E263" s="57"/>
      <c r="F263" s="59">
        <v>130</v>
      </c>
      <c r="G263" s="78"/>
    </row>
    <row r="264" spans="1:7" ht="19.5" customHeight="1">
      <c r="A264" s="69" t="s">
        <v>706</v>
      </c>
      <c r="B264" s="75" t="s">
        <v>707</v>
      </c>
      <c r="C264" s="59">
        <f t="shared" si="10"/>
        <v>130</v>
      </c>
      <c r="D264" s="56"/>
      <c r="E264" s="57"/>
      <c r="F264" s="59">
        <v>130</v>
      </c>
      <c r="G264" s="78"/>
    </row>
    <row r="265" spans="1:7" ht="19.5" customHeight="1">
      <c r="A265" s="73"/>
      <c r="B265" s="73"/>
      <c r="C265" s="72"/>
      <c r="D265" s="72"/>
      <c r="E265" s="72"/>
      <c r="F265" s="72"/>
      <c r="G265" s="73"/>
    </row>
  </sheetData>
  <sheetProtection/>
  <printOptions horizontalCentered="1"/>
  <pageMargins left="0.2" right="0.2" top="0.59" bottom="0.2" header="0.5" footer="0.5"/>
  <pageSetup fitToHeight="1000" fitToWidth="1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workbookViewId="0" topLeftCell="A1">
      <selection activeCell="C30" sqref="C30"/>
    </sheetView>
  </sheetViews>
  <sheetFormatPr defaultColWidth="6.83203125" defaultRowHeight="12.75" customHeight="1"/>
  <cols>
    <col min="1" max="1" width="14.83203125" style="26" customWidth="1"/>
    <col min="2" max="2" width="34.33203125" style="26" customWidth="1"/>
    <col min="3" max="7" width="17.66015625" style="26" customWidth="1"/>
    <col min="8" max="8" width="37.16015625" style="26" customWidth="1"/>
    <col min="9" max="16384" width="6.83203125" style="26" customWidth="1"/>
  </cols>
  <sheetData>
    <row r="1" ht="30" customHeight="1">
      <c r="A1" s="64"/>
    </row>
    <row r="2" spans="1:7" s="10" customFormat="1" ht="28.5" customHeight="1">
      <c r="A2" s="65" t="s">
        <v>708</v>
      </c>
      <c r="B2" s="65"/>
      <c r="C2" s="65"/>
      <c r="D2" s="65"/>
      <c r="E2" s="65"/>
      <c r="F2" s="65"/>
      <c r="G2" s="65"/>
    </row>
    <row r="3" spans="1:7" ht="24" customHeight="1">
      <c r="A3" s="7" t="s">
        <v>12</v>
      </c>
      <c r="B3" s="7"/>
      <c r="C3" s="7"/>
      <c r="D3" s="7"/>
      <c r="E3" s="7"/>
      <c r="F3" s="7"/>
      <c r="G3" s="60" t="s">
        <v>13</v>
      </c>
    </row>
    <row r="4" spans="1:7" ht="24" customHeight="1">
      <c r="A4" s="50" t="s">
        <v>709</v>
      </c>
      <c r="B4" s="50" t="s">
        <v>710</v>
      </c>
      <c r="C4" s="50" t="s">
        <v>104</v>
      </c>
      <c r="D4" s="50" t="s">
        <v>188</v>
      </c>
      <c r="E4" s="50" t="s">
        <v>189</v>
      </c>
      <c r="F4" s="50" t="s">
        <v>190</v>
      </c>
      <c r="G4" s="50" t="s">
        <v>191</v>
      </c>
    </row>
    <row r="5" spans="1:7" ht="24" customHeight="1">
      <c r="A5" s="66"/>
      <c r="B5" s="66"/>
      <c r="C5" s="66">
        <v>1</v>
      </c>
      <c r="D5" s="66">
        <v>2</v>
      </c>
      <c r="E5" s="66">
        <v>3</v>
      </c>
      <c r="F5" s="66">
        <v>4</v>
      </c>
      <c r="G5" s="66"/>
    </row>
    <row r="6" spans="1:7" ht="24" customHeight="1">
      <c r="A6" s="67"/>
      <c r="B6" s="68" t="s">
        <v>104</v>
      </c>
      <c r="C6" s="56">
        <f>C7+C15+C42+C53+C57+C59+C61+C63+C74</f>
        <v>134359.64</v>
      </c>
      <c r="D6" s="56">
        <f>D7+D15+D42+D53+D57+D59+D61+D63+D74</f>
        <v>45180.22</v>
      </c>
      <c r="E6" s="56">
        <f>E7+E15+E42+E53+E57+E59+E61+E63+E74</f>
        <v>3471.89</v>
      </c>
      <c r="F6" s="56">
        <f>F7+F15+F53+F57+F59+F61+F63+F74+F42</f>
        <v>85707.53</v>
      </c>
      <c r="G6" s="69"/>
    </row>
    <row r="7" spans="1:7" ht="24" customHeight="1">
      <c r="A7" s="67" t="s">
        <v>711</v>
      </c>
      <c r="B7" s="68" t="s">
        <v>712</v>
      </c>
      <c r="C7" s="56">
        <f>SUM(D7:F7)</f>
        <v>35615.17</v>
      </c>
      <c r="D7" s="59">
        <f>SUM(D8:D14)</f>
        <v>35615.17</v>
      </c>
      <c r="E7" s="59"/>
      <c r="F7" s="59"/>
      <c r="G7" s="69"/>
    </row>
    <row r="8" spans="1:7" ht="24" customHeight="1">
      <c r="A8" s="67" t="s">
        <v>713</v>
      </c>
      <c r="B8" s="68" t="s">
        <v>714</v>
      </c>
      <c r="C8" s="56">
        <f aca="true" t="shared" si="0" ref="C8:C14">SUM(D8:F8)</f>
        <v>22746.33</v>
      </c>
      <c r="D8" s="57">
        <f>22498+248.33</f>
        <v>22746.33</v>
      </c>
      <c r="E8" s="58"/>
      <c r="F8" s="58"/>
      <c r="G8" s="69"/>
    </row>
    <row r="9" spans="1:7" ht="24" customHeight="1">
      <c r="A9" s="67" t="s">
        <v>715</v>
      </c>
      <c r="B9" s="68" t="s">
        <v>716</v>
      </c>
      <c r="C9" s="56">
        <f t="shared" si="0"/>
        <v>1223.24</v>
      </c>
      <c r="D9" s="57">
        <f>1119+104.24</f>
        <v>1223.24</v>
      </c>
      <c r="E9" s="58"/>
      <c r="F9" s="58"/>
      <c r="G9" s="69"/>
    </row>
    <row r="10" spans="1:7" ht="24" customHeight="1">
      <c r="A10" s="67" t="s">
        <v>717</v>
      </c>
      <c r="B10" s="68" t="s">
        <v>718</v>
      </c>
      <c r="C10" s="56">
        <f t="shared" si="0"/>
        <v>978</v>
      </c>
      <c r="D10" s="57">
        <v>978</v>
      </c>
      <c r="E10" s="58"/>
      <c r="F10" s="58"/>
      <c r="G10" s="69"/>
    </row>
    <row r="11" spans="1:7" ht="24" customHeight="1">
      <c r="A11" s="67" t="s">
        <v>719</v>
      </c>
      <c r="B11" s="68" t="s">
        <v>720</v>
      </c>
      <c r="C11" s="56">
        <f t="shared" si="0"/>
        <v>5006.44</v>
      </c>
      <c r="D11" s="57">
        <f>4772+234.44</f>
        <v>5006.44</v>
      </c>
      <c r="E11" s="58"/>
      <c r="F11" s="58"/>
      <c r="G11" s="69"/>
    </row>
    <row r="12" spans="1:7" ht="24" customHeight="1">
      <c r="A12" s="67" t="s">
        <v>721</v>
      </c>
      <c r="B12" s="68" t="s">
        <v>722</v>
      </c>
      <c r="C12" s="56">
        <f t="shared" si="0"/>
        <v>92</v>
      </c>
      <c r="D12" s="57">
        <v>92</v>
      </c>
      <c r="E12" s="58"/>
      <c r="F12" s="58"/>
      <c r="G12" s="69"/>
    </row>
    <row r="13" spans="1:7" ht="24" customHeight="1">
      <c r="A13" s="67" t="s">
        <v>723</v>
      </c>
      <c r="B13" s="68" t="s">
        <v>724</v>
      </c>
      <c r="C13" s="56">
        <f t="shared" si="0"/>
        <v>1643.3</v>
      </c>
      <c r="D13" s="57">
        <f>1390+253.3</f>
        <v>1643.3</v>
      </c>
      <c r="E13" s="58"/>
      <c r="F13" s="58"/>
      <c r="G13" s="69"/>
    </row>
    <row r="14" spans="1:7" ht="24" customHeight="1">
      <c r="A14" s="67" t="s">
        <v>725</v>
      </c>
      <c r="B14" s="68" t="s">
        <v>726</v>
      </c>
      <c r="C14" s="56">
        <f t="shared" si="0"/>
        <v>3925.86</v>
      </c>
      <c r="D14" s="57">
        <f>3908.8+17.06</f>
        <v>3925.86</v>
      </c>
      <c r="E14" s="58"/>
      <c r="F14" s="58"/>
      <c r="G14" s="69"/>
    </row>
    <row r="15" spans="1:7" ht="24" customHeight="1">
      <c r="A15" s="67" t="s">
        <v>727</v>
      </c>
      <c r="B15" s="68" t="s">
        <v>728</v>
      </c>
      <c r="C15" s="56">
        <f>SUM(C16:C41)</f>
        <v>34754.479999999996</v>
      </c>
      <c r="D15" s="56">
        <f>SUM(D16:D41)</f>
        <v>4987</v>
      </c>
      <c r="E15" s="56">
        <f>SUM(E16:E41)</f>
        <v>3471.89</v>
      </c>
      <c r="F15" s="56">
        <f>SUM(F16:F41)</f>
        <v>26295.590000000004</v>
      </c>
      <c r="G15" s="69"/>
    </row>
    <row r="16" spans="1:7" ht="24" customHeight="1">
      <c r="A16" s="67" t="s">
        <v>729</v>
      </c>
      <c r="B16" s="68" t="s">
        <v>730</v>
      </c>
      <c r="C16" s="56">
        <f>SUM(D16:F16)</f>
        <v>877.4200000000001</v>
      </c>
      <c r="D16" s="57"/>
      <c r="E16" s="58">
        <v>110.73</v>
      </c>
      <c r="F16" s="58">
        <f>765.84+0.85</f>
        <v>766.69</v>
      </c>
      <c r="G16" s="69"/>
    </row>
    <row r="17" spans="1:7" ht="24" customHeight="1">
      <c r="A17" s="67" t="s">
        <v>731</v>
      </c>
      <c r="B17" s="68" t="s">
        <v>732</v>
      </c>
      <c r="C17" s="56">
        <f aca="true" t="shared" si="1" ref="C17:C43">SUM(D17:F17)</f>
        <v>347.15</v>
      </c>
      <c r="D17" s="57"/>
      <c r="E17" s="58"/>
      <c r="F17" s="58">
        <f>341.02+6.13</f>
        <v>347.15</v>
      </c>
      <c r="G17" s="69"/>
    </row>
    <row r="18" spans="1:7" ht="24" customHeight="1">
      <c r="A18" s="67" t="s">
        <v>733</v>
      </c>
      <c r="B18" s="68" t="s">
        <v>734</v>
      </c>
      <c r="C18" s="56">
        <f t="shared" si="1"/>
        <v>129.2</v>
      </c>
      <c r="D18" s="57"/>
      <c r="E18" s="58"/>
      <c r="F18" s="58">
        <v>129.2</v>
      </c>
      <c r="G18" s="69"/>
    </row>
    <row r="19" spans="1:7" ht="24" customHeight="1">
      <c r="A19" s="67" t="s">
        <v>735</v>
      </c>
      <c r="B19" s="68" t="s">
        <v>736</v>
      </c>
      <c r="C19" s="56">
        <f t="shared" si="1"/>
        <v>4.25</v>
      </c>
      <c r="D19" s="57"/>
      <c r="E19" s="58"/>
      <c r="F19" s="58">
        <v>4.25</v>
      </c>
      <c r="G19" s="69"/>
    </row>
    <row r="20" spans="1:7" ht="24" customHeight="1">
      <c r="A20" s="67" t="s">
        <v>737</v>
      </c>
      <c r="B20" s="68" t="s">
        <v>738</v>
      </c>
      <c r="C20" s="56">
        <f t="shared" si="1"/>
        <v>13.6</v>
      </c>
      <c r="D20" s="57"/>
      <c r="E20" s="58">
        <v>12.75</v>
      </c>
      <c r="F20" s="58">
        <v>0.8499999999999996</v>
      </c>
      <c r="G20" s="69"/>
    </row>
    <row r="21" spans="1:7" ht="24" customHeight="1">
      <c r="A21" s="67" t="s">
        <v>739</v>
      </c>
      <c r="B21" s="68" t="s">
        <v>740</v>
      </c>
      <c r="C21" s="56">
        <f t="shared" si="1"/>
        <v>457.25</v>
      </c>
      <c r="D21" s="57"/>
      <c r="E21" s="58">
        <v>361.25</v>
      </c>
      <c r="F21" s="58">
        <v>96</v>
      </c>
      <c r="G21" s="69"/>
    </row>
    <row r="22" spans="1:7" ht="24" customHeight="1">
      <c r="A22" s="67" t="s">
        <v>741</v>
      </c>
      <c r="B22" s="68" t="s">
        <v>742</v>
      </c>
      <c r="C22" s="56">
        <f t="shared" si="1"/>
        <v>211.15</v>
      </c>
      <c r="D22" s="57"/>
      <c r="E22" s="58">
        <v>204.34</v>
      </c>
      <c r="F22" s="58">
        <v>6.810000000000002</v>
      </c>
      <c r="G22" s="69"/>
    </row>
    <row r="23" spans="1:7" ht="24" customHeight="1">
      <c r="A23" s="67" t="s">
        <v>743</v>
      </c>
      <c r="B23" s="68" t="s">
        <v>744</v>
      </c>
      <c r="C23" s="56">
        <f t="shared" si="1"/>
        <v>5.1</v>
      </c>
      <c r="D23" s="57"/>
      <c r="E23" s="58">
        <v>5.1</v>
      </c>
      <c r="F23" s="58"/>
      <c r="G23" s="69"/>
    </row>
    <row r="24" spans="1:7" ht="24" customHeight="1">
      <c r="A24" s="67" t="s">
        <v>745</v>
      </c>
      <c r="B24" s="68" t="s">
        <v>746</v>
      </c>
      <c r="C24" s="56">
        <f t="shared" si="1"/>
        <v>1241.06</v>
      </c>
      <c r="D24" s="57"/>
      <c r="E24" s="58">
        <v>891.06</v>
      </c>
      <c r="F24" s="58">
        <v>350</v>
      </c>
      <c r="G24" s="69"/>
    </row>
    <row r="25" spans="1:7" ht="24" customHeight="1">
      <c r="A25" s="67" t="s">
        <v>747</v>
      </c>
      <c r="B25" s="68" t="s">
        <v>748</v>
      </c>
      <c r="C25" s="56">
        <f t="shared" si="1"/>
        <v>199.79</v>
      </c>
      <c r="D25" s="57"/>
      <c r="E25" s="58">
        <f>95.49+2.27</f>
        <v>97.75999999999999</v>
      </c>
      <c r="F25" s="58">
        <v>102.03</v>
      </c>
      <c r="G25" s="69"/>
    </row>
    <row r="26" spans="1:7" ht="24" customHeight="1">
      <c r="A26" s="67" t="s">
        <v>749</v>
      </c>
      <c r="B26" s="68" t="s">
        <v>750</v>
      </c>
      <c r="C26" s="56">
        <f t="shared" si="1"/>
        <v>102</v>
      </c>
      <c r="D26" s="57"/>
      <c r="E26" s="58"/>
      <c r="F26" s="58">
        <f>102</f>
        <v>102</v>
      </c>
      <c r="G26" s="69"/>
    </row>
    <row r="27" spans="1:7" ht="24" customHeight="1">
      <c r="A27" s="67" t="s">
        <v>751</v>
      </c>
      <c r="B27" s="68" t="s">
        <v>752</v>
      </c>
      <c r="C27" s="56">
        <f t="shared" si="1"/>
        <v>475.96</v>
      </c>
      <c r="D27" s="57"/>
      <c r="E27" s="58">
        <v>17</v>
      </c>
      <c r="F27" s="58">
        <v>458.96</v>
      </c>
      <c r="G27" s="69"/>
    </row>
    <row r="28" spans="1:7" ht="24" customHeight="1">
      <c r="A28" s="67" t="s">
        <v>753</v>
      </c>
      <c r="B28" s="68" t="s">
        <v>754</v>
      </c>
      <c r="C28" s="56">
        <f t="shared" si="1"/>
        <v>862.7700000000001</v>
      </c>
      <c r="D28" s="57"/>
      <c r="E28" s="58">
        <v>784.17</v>
      </c>
      <c r="F28" s="58">
        <f>66.3100000000001+12.29</f>
        <v>78.60000000000011</v>
      </c>
      <c r="G28" s="69"/>
    </row>
    <row r="29" spans="1:7" ht="24" customHeight="1">
      <c r="A29" s="67" t="s">
        <v>755</v>
      </c>
      <c r="B29" s="68" t="s">
        <v>756</v>
      </c>
      <c r="C29" s="56">
        <f t="shared" si="1"/>
        <v>149.52</v>
      </c>
      <c r="D29" s="57"/>
      <c r="E29" s="58">
        <f>61.11+0.85</f>
        <v>61.96</v>
      </c>
      <c r="F29" s="58">
        <v>87.56</v>
      </c>
      <c r="G29" s="69"/>
    </row>
    <row r="30" spans="1:7" ht="24" customHeight="1">
      <c r="A30" s="67" t="s">
        <v>757</v>
      </c>
      <c r="B30" s="68" t="s">
        <v>758</v>
      </c>
      <c r="C30" s="56">
        <f t="shared" si="1"/>
        <v>756.9699999999999</v>
      </c>
      <c r="D30" s="57"/>
      <c r="E30" s="58">
        <f>1.7+0.85</f>
        <v>2.55</v>
      </c>
      <c r="F30" s="58">
        <f>751.49+2.93</f>
        <v>754.42</v>
      </c>
      <c r="G30" s="69"/>
    </row>
    <row r="31" spans="1:7" ht="24" customHeight="1">
      <c r="A31" s="67" t="s">
        <v>759</v>
      </c>
      <c r="B31" s="68" t="s">
        <v>760</v>
      </c>
      <c r="C31" s="56">
        <f t="shared" si="1"/>
        <v>25.34</v>
      </c>
      <c r="D31" s="57"/>
      <c r="E31" s="58">
        <f>21.94+3.4</f>
        <v>25.34</v>
      </c>
      <c r="F31" s="58"/>
      <c r="G31" s="69"/>
    </row>
    <row r="32" spans="1:7" ht="24" customHeight="1">
      <c r="A32" s="67" t="s">
        <v>761</v>
      </c>
      <c r="B32" s="68" t="s">
        <v>762</v>
      </c>
      <c r="C32" s="56">
        <f t="shared" si="1"/>
        <v>848.87</v>
      </c>
      <c r="D32" s="57"/>
      <c r="E32" s="58"/>
      <c r="F32" s="58">
        <f>847.34+1.53</f>
        <v>848.87</v>
      </c>
      <c r="G32" s="69"/>
    </row>
    <row r="33" spans="1:7" ht="24" customHeight="1">
      <c r="A33" s="67" t="s">
        <v>763</v>
      </c>
      <c r="B33" s="68" t="s">
        <v>764</v>
      </c>
      <c r="C33" s="56">
        <f t="shared" si="1"/>
        <v>57</v>
      </c>
      <c r="D33" s="57"/>
      <c r="E33" s="58"/>
      <c r="F33" s="58">
        <v>57</v>
      </c>
      <c r="G33" s="69"/>
    </row>
    <row r="34" spans="1:7" ht="24" customHeight="1">
      <c r="A34" s="67" t="s">
        <v>765</v>
      </c>
      <c r="B34" s="68" t="s">
        <v>766</v>
      </c>
      <c r="C34" s="56">
        <f t="shared" si="1"/>
        <v>1434.25</v>
      </c>
      <c r="D34" s="57"/>
      <c r="E34" s="58"/>
      <c r="F34" s="58">
        <v>1434.25</v>
      </c>
      <c r="G34" s="69"/>
    </row>
    <row r="35" spans="1:7" ht="24" customHeight="1">
      <c r="A35" s="67" t="s">
        <v>767</v>
      </c>
      <c r="B35" s="68" t="s">
        <v>768</v>
      </c>
      <c r="C35" s="56">
        <f t="shared" si="1"/>
        <v>9531.48</v>
      </c>
      <c r="D35" s="57">
        <v>4987</v>
      </c>
      <c r="E35" s="58">
        <v>24.43</v>
      </c>
      <c r="F35" s="58">
        <f>4508.25+11.8</f>
        <v>4520.05</v>
      </c>
      <c r="G35" s="69"/>
    </row>
    <row r="36" spans="1:7" ht="24" customHeight="1">
      <c r="A36" s="67" t="s">
        <v>769</v>
      </c>
      <c r="B36" s="68" t="s">
        <v>770</v>
      </c>
      <c r="C36" s="56">
        <f t="shared" si="1"/>
        <v>9053.5</v>
      </c>
      <c r="D36" s="57"/>
      <c r="E36" s="58"/>
      <c r="F36" s="58">
        <f>9049.78+3.72</f>
        <v>9053.5</v>
      </c>
      <c r="G36" s="69"/>
    </row>
    <row r="37" spans="1:7" ht="24" customHeight="1">
      <c r="A37" s="67" t="s">
        <v>771</v>
      </c>
      <c r="B37" s="68" t="s">
        <v>772</v>
      </c>
      <c r="C37" s="56">
        <f t="shared" si="1"/>
        <v>29.52</v>
      </c>
      <c r="D37" s="57"/>
      <c r="E37" s="58"/>
      <c r="F37" s="58">
        <v>29.52</v>
      </c>
      <c r="G37" s="69"/>
    </row>
    <row r="38" spans="1:7" ht="24" customHeight="1">
      <c r="A38" s="67" t="s">
        <v>773</v>
      </c>
      <c r="B38" s="68" t="s">
        <v>774</v>
      </c>
      <c r="C38" s="56">
        <f t="shared" si="1"/>
        <v>312.6</v>
      </c>
      <c r="D38" s="57"/>
      <c r="E38" s="58">
        <v>309.2</v>
      </c>
      <c r="F38" s="58">
        <v>3.400000000000034</v>
      </c>
      <c r="G38" s="69"/>
    </row>
    <row r="39" spans="1:7" ht="24" customHeight="1">
      <c r="A39" s="67" t="s">
        <v>775</v>
      </c>
      <c r="B39" s="68" t="s">
        <v>776</v>
      </c>
      <c r="C39" s="56">
        <f t="shared" si="1"/>
        <v>225.32</v>
      </c>
      <c r="D39" s="57"/>
      <c r="E39" s="58">
        <v>204</v>
      </c>
      <c r="F39" s="58">
        <f>19.62+1.7</f>
        <v>21.32</v>
      </c>
      <c r="G39" s="69"/>
    </row>
    <row r="40" spans="1:7" ht="24" customHeight="1">
      <c r="A40" s="67" t="s">
        <v>777</v>
      </c>
      <c r="B40" s="68" t="s">
        <v>778</v>
      </c>
      <c r="C40" s="56">
        <f t="shared" si="1"/>
        <v>907.1700000000001</v>
      </c>
      <c r="D40" s="57"/>
      <c r="E40" s="58">
        <v>297.5</v>
      </c>
      <c r="F40" s="58">
        <f>604.57+5.1</f>
        <v>609.6700000000001</v>
      </c>
      <c r="G40" s="69"/>
    </row>
    <row r="41" spans="1:7" ht="24" customHeight="1">
      <c r="A41" s="67" t="s">
        <v>779</v>
      </c>
      <c r="B41" s="68" t="s">
        <v>780</v>
      </c>
      <c r="C41" s="56">
        <f t="shared" si="1"/>
        <v>6496.24</v>
      </c>
      <c r="D41" s="57"/>
      <c r="E41" s="58">
        <v>62.75</v>
      </c>
      <c r="F41" s="58">
        <f>6431.94+1.55</f>
        <v>6433.49</v>
      </c>
      <c r="G41" s="69"/>
    </row>
    <row r="42" spans="1:7" ht="24" customHeight="1">
      <c r="A42" s="67" t="s">
        <v>781</v>
      </c>
      <c r="B42" s="68" t="s">
        <v>782</v>
      </c>
      <c r="C42" s="56">
        <f t="shared" si="1"/>
        <v>16424.82</v>
      </c>
      <c r="D42" s="56">
        <f>SUM(D43:D52)</f>
        <v>4578.05</v>
      </c>
      <c r="E42" s="56"/>
      <c r="F42" s="56">
        <f>SUM(F43:F52)</f>
        <v>11846.77</v>
      </c>
      <c r="G42" s="69"/>
    </row>
    <row r="43" spans="1:7" ht="24" customHeight="1">
      <c r="A43" s="67" t="s">
        <v>783</v>
      </c>
      <c r="B43" s="68" t="s">
        <v>784</v>
      </c>
      <c r="C43" s="56">
        <f t="shared" si="1"/>
        <v>42.5</v>
      </c>
      <c r="D43" s="57"/>
      <c r="E43" s="58"/>
      <c r="F43" s="58">
        <v>42.5</v>
      </c>
      <c r="G43" s="69"/>
    </row>
    <row r="44" spans="1:7" ht="24" customHeight="1">
      <c r="A44" s="67" t="s">
        <v>785</v>
      </c>
      <c r="B44" s="68" t="s">
        <v>786</v>
      </c>
      <c r="C44" s="56">
        <f aca="true" t="shared" si="2" ref="C44:C52">SUM(D44:F44)</f>
        <v>8.5</v>
      </c>
      <c r="D44" s="57"/>
      <c r="E44" s="58"/>
      <c r="F44" s="58">
        <v>8.5</v>
      </c>
      <c r="G44" s="69"/>
    </row>
    <row r="45" spans="1:7" ht="24" customHeight="1">
      <c r="A45" s="67" t="s">
        <v>787</v>
      </c>
      <c r="B45" s="68" t="s">
        <v>788</v>
      </c>
      <c r="C45" s="56">
        <f t="shared" si="2"/>
        <v>25.5</v>
      </c>
      <c r="D45" s="57"/>
      <c r="E45" s="58"/>
      <c r="F45" s="58">
        <v>25.5</v>
      </c>
      <c r="G45" s="69"/>
    </row>
    <row r="46" spans="1:7" ht="24" customHeight="1">
      <c r="A46" s="67" t="s">
        <v>789</v>
      </c>
      <c r="B46" s="68" t="s">
        <v>790</v>
      </c>
      <c r="C46" s="56">
        <f t="shared" si="2"/>
        <v>4419.2</v>
      </c>
      <c r="D46" s="57"/>
      <c r="E46" s="58"/>
      <c r="F46" s="58">
        <f>38.25+4380.95</f>
        <v>4419.2</v>
      </c>
      <c r="G46" s="69"/>
    </row>
    <row r="47" spans="1:7" ht="24" customHeight="1">
      <c r="A47" s="67" t="s">
        <v>791</v>
      </c>
      <c r="B47" s="68" t="s">
        <v>792</v>
      </c>
      <c r="C47" s="56">
        <f t="shared" si="2"/>
        <v>272.68</v>
      </c>
      <c r="D47" s="57"/>
      <c r="E47" s="58"/>
      <c r="F47" s="58">
        <v>272.68</v>
      </c>
      <c r="G47" s="69"/>
    </row>
    <row r="48" spans="1:7" ht="24" customHeight="1">
      <c r="A48" s="67" t="s">
        <v>793</v>
      </c>
      <c r="B48" s="68" t="s">
        <v>794</v>
      </c>
      <c r="C48" s="56">
        <f t="shared" si="2"/>
        <v>891.61</v>
      </c>
      <c r="D48" s="57">
        <v>129.63</v>
      </c>
      <c r="E48" s="58"/>
      <c r="F48" s="58">
        <f>385.85+376.13</f>
        <v>761.98</v>
      </c>
      <c r="G48" s="69"/>
    </row>
    <row r="49" spans="1:7" ht="24" customHeight="1">
      <c r="A49" s="67" t="s">
        <v>795</v>
      </c>
      <c r="B49" s="68" t="s">
        <v>796</v>
      </c>
      <c r="C49" s="56">
        <f t="shared" si="2"/>
        <v>76.5</v>
      </c>
      <c r="D49" s="57"/>
      <c r="E49" s="58"/>
      <c r="F49" s="58">
        <v>76.5</v>
      </c>
      <c r="G49" s="69"/>
    </row>
    <row r="50" spans="1:7" ht="24" customHeight="1">
      <c r="A50" s="67" t="s">
        <v>797</v>
      </c>
      <c r="B50" s="68" t="s">
        <v>798</v>
      </c>
      <c r="C50" s="56">
        <f t="shared" si="2"/>
        <v>4079.84</v>
      </c>
      <c r="D50" s="57">
        <v>4079.84</v>
      </c>
      <c r="E50" s="58"/>
      <c r="F50" s="58"/>
      <c r="G50" s="69"/>
    </row>
    <row r="51" spans="1:7" ht="24" customHeight="1">
      <c r="A51" s="67" t="s">
        <v>799</v>
      </c>
      <c r="B51" s="68" t="s">
        <v>800</v>
      </c>
      <c r="C51" s="56">
        <f t="shared" si="2"/>
        <v>164</v>
      </c>
      <c r="D51" s="57">
        <v>164</v>
      </c>
      <c r="E51" s="58"/>
      <c r="F51" s="58"/>
      <c r="G51" s="69"/>
    </row>
    <row r="52" spans="1:7" ht="24" customHeight="1">
      <c r="A52" s="67" t="s">
        <v>801</v>
      </c>
      <c r="B52" s="68" t="s">
        <v>802</v>
      </c>
      <c r="C52" s="56">
        <f t="shared" si="2"/>
        <v>6444.49</v>
      </c>
      <c r="D52" s="57">
        <f>127.93+76.65</f>
        <v>204.58</v>
      </c>
      <c r="E52" s="58"/>
      <c r="F52" s="58">
        <f>6230.48+9.43</f>
        <v>6239.91</v>
      </c>
      <c r="G52" s="69"/>
    </row>
    <row r="53" spans="1:7" ht="24" customHeight="1">
      <c r="A53" s="67" t="s">
        <v>803</v>
      </c>
      <c r="B53" s="68" t="s">
        <v>804</v>
      </c>
      <c r="C53" s="56">
        <f>SUM(C54:C56)</f>
        <v>5704.16</v>
      </c>
      <c r="D53" s="56"/>
      <c r="E53" s="56"/>
      <c r="F53" s="56">
        <f>SUM(F54:F56)</f>
        <v>5704.16</v>
      </c>
      <c r="G53" s="69"/>
    </row>
    <row r="54" spans="1:7" ht="24" customHeight="1">
      <c r="A54" s="67" t="s">
        <v>805</v>
      </c>
      <c r="B54" s="68" t="s">
        <v>806</v>
      </c>
      <c r="C54" s="56">
        <f>SUM(D54:F54)</f>
        <v>3165.49</v>
      </c>
      <c r="D54" s="57"/>
      <c r="E54" s="58"/>
      <c r="F54" s="58">
        <f>774.35+391.14+2000</f>
        <v>3165.49</v>
      </c>
      <c r="G54" s="69"/>
    </row>
    <row r="55" spans="1:7" ht="24" customHeight="1">
      <c r="A55" s="67" t="s">
        <v>807</v>
      </c>
      <c r="B55" s="68" t="s">
        <v>808</v>
      </c>
      <c r="C55" s="56">
        <f>SUM(D55:F55)</f>
        <v>1890.37</v>
      </c>
      <c r="D55" s="57"/>
      <c r="E55" s="58"/>
      <c r="F55" s="58">
        <f>462.4+1427.97</f>
        <v>1890.37</v>
      </c>
      <c r="G55" s="69"/>
    </row>
    <row r="56" spans="1:7" ht="24" customHeight="1">
      <c r="A56" s="67" t="s">
        <v>809</v>
      </c>
      <c r="B56" s="68" t="s">
        <v>810</v>
      </c>
      <c r="C56" s="56">
        <f>SUM(D56:F56)</f>
        <v>648.3</v>
      </c>
      <c r="D56" s="57"/>
      <c r="E56" s="58"/>
      <c r="F56" s="58">
        <f>439.03+209.27</f>
        <v>648.3</v>
      </c>
      <c r="G56" s="69"/>
    </row>
    <row r="57" spans="1:7" ht="24" customHeight="1">
      <c r="A57" s="67" t="s">
        <v>811</v>
      </c>
      <c r="B57" s="68" t="s">
        <v>812</v>
      </c>
      <c r="C57" s="56">
        <v>970</v>
      </c>
      <c r="D57" s="57"/>
      <c r="E57" s="58"/>
      <c r="F57" s="58">
        <v>970</v>
      </c>
      <c r="G57" s="69"/>
    </row>
    <row r="58" spans="1:7" ht="24" customHeight="1">
      <c r="A58" s="67" t="s">
        <v>813</v>
      </c>
      <c r="B58" s="68" t="s">
        <v>814</v>
      </c>
      <c r="C58" s="56">
        <v>970</v>
      </c>
      <c r="D58" s="57"/>
      <c r="E58" s="58"/>
      <c r="F58" s="58">
        <v>970</v>
      </c>
      <c r="G58" s="69"/>
    </row>
    <row r="59" spans="1:7" ht="24" customHeight="1">
      <c r="A59" s="67" t="s">
        <v>815</v>
      </c>
      <c r="B59" s="68" t="s">
        <v>816</v>
      </c>
      <c r="C59" s="56">
        <v>16036</v>
      </c>
      <c r="D59" s="57"/>
      <c r="E59" s="58"/>
      <c r="F59" s="58">
        <v>16036</v>
      </c>
      <c r="G59" s="69"/>
    </row>
    <row r="60" spans="1:7" ht="24" customHeight="1">
      <c r="A60" s="67" t="s">
        <v>817</v>
      </c>
      <c r="B60" s="68" t="s">
        <v>818</v>
      </c>
      <c r="C60" s="56">
        <v>16036</v>
      </c>
      <c r="D60" s="57"/>
      <c r="E60" s="58"/>
      <c r="F60" s="58">
        <v>16036</v>
      </c>
      <c r="G60" s="69"/>
    </row>
    <row r="61" spans="1:7" ht="24" customHeight="1">
      <c r="A61" s="67" t="s">
        <v>819</v>
      </c>
      <c r="B61" s="68" t="s">
        <v>689</v>
      </c>
      <c r="C61" s="56">
        <v>1000</v>
      </c>
      <c r="D61" s="57"/>
      <c r="E61" s="58"/>
      <c r="F61" s="58">
        <v>1000</v>
      </c>
      <c r="G61" s="69"/>
    </row>
    <row r="62" spans="1:7" ht="24" customHeight="1">
      <c r="A62" s="67" t="s">
        <v>820</v>
      </c>
      <c r="B62" s="68" t="s">
        <v>821</v>
      </c>
      <c r="C62" s="56">
        <v>1000</v>
      </c>
      <c r="D62" s="57"/>
      <c r="E62" s="58"/>
      <c r="F62" s="58">
        <v>1000</v>
      </c>
      <c r="G62" s="69"/>
    </row>
    <row r="63" spans="1:7" ht="24" customHeight="1">
      <c r="A63" s="67" t="s">
        <v>822</v>
      </c>
      <c r="B63" s="68" t="s">
        <v>823</v>
      </c>
      <c r="C63" s="56">
        <f>SUM(C64:C73)</f>
        <v>22046.08</v>
      </c>
      <c r="D63" s="56"/>
      <c r="E63" s="56"/>
      <c r="F63" s="56">
        <f>SUM(F64:F73)</f>
        <v>22046.08</v>
      </c>
      <c r="G63" s="69"/>
    </row>
    <row r="64" spans="1:7" ht="24" customHeight="1">
      <c r="A64" s="67" t="s">
        <v>824</v>
      </c>
      <c r="B64" s="68" t="s">
        <v>825</v>
      </c>
      <c r="C64" s="56">
        <f>SUM(D64:F64)</f>
        <v>1363.8</v>
      </c>
      <c r="D64" s="57"/>
      <c r="E64" s="58"/>
      <c r="F64" s="58">
        <f>1265.96+97.84</f>
        <v>1363.8</v>
      </c>
      <c r="G64" s="69"/>
    </row>
    <row r="65" spans="1:7" ht="24" customHeight="1">
      <c r="A65" s="67" t="s">
        <v>826</v>
      </c>
      <c r="B65" s="68" t="s">
        <v>827</v>
      </c>
      <c r="C65" s="56">
        <f aca="true" t="shared" si="3" ref="C65:C73">SUM(D65:F65)</f>
        <v>968.11</v>
      </c>
      <c r="D65" s="57"/>
      <c r="E65" s="58"/>
      <c r="F65" s="58">
        <f>629.21+338.9</f>
        <v>968.11</v>
      </c>
      <c r="G65" s="69"/>
    </row>
    <row r="66" spans="1:7" ht="24" customHeight="1">
      <c r="A66" s="67" t="s">
        <v>828</v>
      </c>
      <c r="B66" s="68" t="s">
        <v>829</v>
      </c>
      <c r="C66" s="56">
        <f t="shared" si="3"/>
        <v>4785.31</v>
      </c>
      <c r="D66" s="57"/>
      <c r="E66" s="58"/>
      <c r="F66" s="58">
        <f>4321.71+463.6</f>
        <v>4785.31</v>
      </c>
      <c r="G66" s="69"/>
    </row>
    <row r="67" spans="1:7" ht="24" customHeight="1">
      <c r="A67" s="67" t="s">
        <v>830</v>
      </c>
      <c r="B67" s="68" t="s">
        <v>831</v>
      </c>
      <c r="C67" s="56">
        <f t="shared" si="3"/>
        <v>5850</v>
      </c>
      <c r="D67" s="57"/>
      <c r="E67" s="58"/>
      <c r="F67" s="58">
        <f>5492.74+357.26</f>
        <v>5850</v>
      </c>
      <c r="G67" s="69"/>
    </row>
    <row r="68" spans="1:7" ht="24" customHeight="1">
      <c r="A68" s="67" t="s">
        <v>832</v>
      </c>
      <c r="B68" s="68" t="s">
        <v>833</v>
      </c>
      <c r="C68" s="56">
        <f t="shared" si="3"/>
        <v>403.33000000000004</v>
      </c>
      <c r="D68" s="57"/>
      <c r="E68" s="58"/>
      <c r="F68" s="58">
        <f>287.3+116.03</f>
        <v>403.33000000000004</v>
      </c>
      <c r="G68" s="69"/>
    </row>
    <row r="69" spans="1:7" ht="24" customHeight="1">
      <c r="A69" s="67" t="s">
        <v>834</v>
      </c>
      <c r="B69" s="68" t="s">
        <v>835</v>
      </c>
      <c r="C69" s="56">
        <f t="shared" si="3"/>
        <v>1979.8200000000002</v>
      </c>
      <c r="D69" s="57"/>
      <c r="E69" s="58"/>
      <c r="F69" s="58">
        <f>1924.65+55.17</f>
        <v>1979.8200000000002</v>
      </c>
      <c r="G69" s="69"/>
    </row>
    <row r="70" spans="1:7" ht="24" customHeight="1">
      <c r="A70" s="67" t="s">
        <v>836</v>
      </c>
      <c r="B70" s="68" t="s">
        <v>837</v>
      </c>
      <c r="C70" s="56">
        <f t="shared" si="3"/>
        <v>85</v>
      </c>
      <c r="D70" s="57"/>
      <c r="E70" s="58"/>
      <c r="F70" s="58">
        <v>85</v>
      </c>
      <c r="G70" s="69"/>
    </row>
    <row r="71" spans="1:7" ht="24" customHeight="1">
      <c r="A71" s="67" t="s">
        <v>838</v>
      </c>
      <c r="B71" s="68" t="s">
        <v>839</v>
      </c>
      <c r="C71" s="56">
        <f t="shared" si="3"/>
        <v>42.5</v>
      </c>
      <c r="D71" s="57"/>
      <c r="E71" s="58"/>
      <c r="F71" s="58">
        <v>42.5</v>
      </c>
      <c r="G71" s="69"/>
    </row>
    <row r="72" spans="1:7" ht="24" customHeight="1">
      <c r="A72" s="67" t="s">
        <v>840</v>
      </c>
      <c r="B72" s="68" t="s">
        <v>841</v>
      </c>
      <c r="C72" s="56">
        <f t="shared" si="3"/>
        <v>387.7</v>
      </c>
      <c r="D72" s="57"/>
      <c r="E72" s="58"/>
      <c r="F72" s="58">
        <v>387.7</v>
      </c>
      <c r="G72" s="69"/>
    </row>
    <row r="73" spans="1:7" ht="24" customHeight="1">
      <c r="A73" s="67" t="s">
        <v>842</v>
      </c>
      <c r="B73" s="68" t="s">
        <v>843</v>
      </c>
      <c r="C73" s="56">
        <f t="shared" si="3"/>
        <v>6180.51</v>
      </c>
      <c r="D73" s="57"/>
      <c r="E73" s="58"/>
      <c r="F73" s="58">
        <f>6061.93+118.58</f>
        <v>6180.51</v>
      </c>
      <c r="G73" s="69"/>
    </row>
    <row r="74" spans="1:7" ht="24" customHeight="1">
      <c r="A74" s="67" t="s">
        <v>844</v>
      </c>
      <c r="B74" s="68" t="s">
        <v>845</v>
      </c>
      <c r="C74" s="56">
        <f>SUM(C75:C75)</f>
        <v>1808.9299999999985</v>
      </c>
      <c r="D74" s="56"/>
      <c r="E74" s="56"/>
      <c r="F74" s="56">
        <f>SUM(F75:F75)</f>
        <v>1808.9299999999985</v>
      </c>
      <c r="G74" s="69"/>
    </row>
    <row r="75" spans="1:8" ht="24" customHeight="1">
      <c r="A75" s="67" t="s">
        <v>846</v>
      </c>
      <c r="B75" s="68" t="s">
        <v>847</v>
      </c>
      <c r="C75" s="56">
        <f>SUM(D75:F75)</f>
        <v>1808.9299999999985</v>
      </c>
      <c r="D75" s="57"/>
      <c r="E75" s="58"/>
      <c r="F75" s="58">
        <f>8772.55+23.38-2000-4987</f>
        <v>1808.9299999999985</v>
      </c>
      <c r="G75" s="69"/>
      <c r="H75" s="77"/>
    </row>
    <row r="76" spans="1:7" ht="24" customHeight="1">
      <c r="A76" s="70"/>
      <c r="B76" s="70"/>
      <c r="C76" s="71"/>
      <c r="D76" s="72"/>
      <c r="E76" s="72"/>
      <c r="F76" s="72"/>
      <c r="G76" s="73"/>
    </row>
  </sheetData>
  <sheetProtection/>
  <printOptions horizontalCentered="1"/>
  <pageMargins left="0.59" right="0.59" top="0.79" bottom="0.79" header="0.5" footer="0.5"/>
  <pageSetup fitToHeight="1000" fitToWidth="1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showGridLines="0" workbookViewId="0" topLeftCell="A1">
      <selection activeCell="A3" sqref="A3"/>
    </sheetView>
  </sheetViews>
  <sheetFormatPr defaultColWidth="6.83203125" defaultRowHeight="12.75" customHeight="1"/>
  <cols>
    <col min="1" max="1" width="16" style="63" customWidth="1"/>
    <col min="2" max="2" width="53.16015625" style="63" customWidth="1"/>
    <col min="3" max="6" width="16" style="63" customWidth="1"/>
    <col min="7" max="16384" width="6.83203125" style="63" customWidth="1"/>
  </cols>
  <sheetData>
    <row r="1" spans="1:7" ht="30" customHeight="1">
      <c r="A1" s="38"/>
      <c r="B1" s="64"/>
      <c r="C1" s="64"/>
      <c r="D1" s="64"/>
      <c r="E1" s="64"/>
      <c r="F1" s="64"/>
      <c r="G1" s="64"/>
    </row>
    <row r="2" spans="1:7" ht="28.5" customHeight="1">
      <c r="A2" s="65" t="s">
        <v>848</v>
      </c>
      <c r="B2" s="65"/>
      <c r="C2" s="65"/>
      <c r="D2" s="65"/>
      <c r="E2" s="65"/>
      <c r="F2" s="65"/>
      <c r="G2" s="26"/>
    </row>
    <row r="3" spans="1:7" ht="19.5" customHeight="1">
      <c r="A3" s="7" t="s">
        <v>12</v>
      </c>
      <c r="B3" s="7"/>
      <c r="C3" s="7"/>
      <c r="D3" s="7"/>
      <c r="E3" s="7"/>
      <c r="F3" s="74" t="s">
        <v>13</v>
      </c>
      <c r="G3" s="26"/>
    </row>
    <row r="4" spans="1:7" ht="19.5" customHeight="1">
      <c r="A4" s="50" t="s">
        <v>186</v>
      </c>
      <c r="B4" s="50" t="s">
        <v>187</v>
      </c>
      <c r="C4" s="50" t="s">
        <v>104</v>
      </c>
      <c r="D4" s="50" t="s">
        <v>188</v>
      </c>
      <c r="E4" s="50" t="s">
        <v>189</v>
      </c>
      <c r="F4" s="50" t="s">
        <v>191</v>
      </c>
      <c r="G4" s="26"/>
    </row>
    <row r="5" spans="1:7" ht="19.5" customHeight="1">
      <c r="A5" s="52"/>
      <c r="B5" s="52"/>
      <c r="C5" s="52">
        <v>1</v>
      </c>
      <c r="D5" s="52">
        <v>2</v>
      </c>
      <c r="E5" s="52">
        <v>3</v>
      </c>
      <c r="F5" s="52"/>
      <c r="G5" s="26"/>
    </row>
    <row r="6" spans="1:7" ht="19.5" customHeight="1">
      <c r="A6" s="69"/>
      <c r="B6" s="75" t="s">
        <v>104</v>
      </c>
      <c r="C6" s="59">
        <f>D6+E6</f>
        <v>48652.11</v>
      </c>
      <c r="D6" s="56">
        <f>D7+D66+D69+D84+D127+D149+D161+D173+D201+D204+D209+D212+D217+D227+D230+D233+D236+D240</f>
        <v>45180.22</v>
      </c>
      <c r="E6" s="56">
        <f>E7+E66+E69+E84+E127+E149+E161+E173+E201+E204+E209+E212+E217+E227+E230+E233+E236+E240</f>
        <v>3471.89</v>
      </c>
      <c r="F6" s="76"/>
      <c r="G6" s="26"/>
    </row>
    <row r="7" spans="1:7" ht="19.5" customHeight="1">
      <c r="A7" s="69" t="s">
        <v>192</v>
      </c>
      <c r="B7" s="75" t="s">
        <v>193</v>
      </c>
      <c r="C7" s="59">
        <f>17081.53+4987</f>
        <v>22068.53</v>
      </c>
      <c r="D7" s="56">
        <f>13775.16+4987</f>
        <v>18762.16</v>
      </c>
      <c r="E7" s="59">
        <v>3306.37</v>
      </c>
      <c r="F7" s="76"/>
      <c r="G7" s="26"/>
    </row>
    <row r="8" spans="1:7" ht="19.5" customHeight="1">
      <c r="A8" s="69" t="s">
        <v>194</v>
      </c>
      <c r="B8" s="75" t="s">
        <v>195</v>
      </c>
      <c r="C8" s="59"/>
      <c r="D8" s="56"/>
      <c r="E8" s="59"/>
      <c r="F8" s="76"/>
      <c r="G8" s="26"/>
    </row>
    <row r="9" spans="1:7" ht="19.5" customHeight="1">
      <c r="A9" s="69" t="s">
        <v>196</v>
      </c>
      <c r="B9" s="75" t="s">
        <v>197</v>
      </c>
      <c r="C9" s="59"/>
      <c r="D9" s="56"/>
      <c r="E9" s="59"/>
      <c r="F9" s="76"/>
      <c r="G9" s="26"/>
    </row>
    <row r="10" spans="1:7" ht="19.5" customHeight="1">
      <c r="A10" s="69" t="s">
        <v>198</v>
      </c>
      <c r="B10" s="75" t="s">
        <v>199</v>
      </c>
      <c r="C10" s="59"/>
      <c r="D10" s="56"/>
      <c r="E10" s="59"/>
      <c r="F10" s="76"/>
      <c r="G10" s="26"/>
    </row>
    <row r="11" spans="1:7" ht="19.5" customHeight="1">
      <c r="A11" s="69" t="s">
        <v>200</v>
      </c>
      <c r="B11" s="75" t="s">
        <v>201</v>
      </c>
      <c r="C11" s="59"/>
      <c r="D11" s="56"/>
      <c r="E11" s="59"/>
      <c r="F11" s="76"/>
      <c r="G11" s="26"/>
    </row>
    <row r="12" spans="1:7" ht="19.5" customHeight="1">
      <c r="A12" s="69" t="s">
        <v>202</v>
      </c>
      <c r="B12" s="75" t="s">
        <v>203</v>
      </c>
      <c r="C12" s="59">
        <v>3238.55</v>
      </c>
      <c r="D12" s="56"/>
      <c r="E12" s="59">
        <v>3238.55</v>
      </c>
      <c r="F12" s="76"/>
      <c r="G12" s="26"/>
    </row>
    <row r="13" spans="1:7" ht="19.5" customHeight="1">
      <c r="A13" s="69" t="s">
        <v>204</v>
      </c>
      <c r="B13" s="75" t="s">
        <v>205</v>
      </c>
      <c r="C13" s="59"/>
      <c r="D13" s="56"/>
      <c r="E13" s="59"/>
      <c r="F13" s="76"/>
      <c r="G13" s="26"/>
    </row>
    <row r="14" spans="1:7" ht="19.5" customHeight="1">
      <c r="A14" s="69" t="s">
        <v>206</v>
      </c>
      <c r="B14" s="75" t="s">
        <v>207</v>
      </c>
      <c r="C14" s="59">
        <v>8.5</v>
      </c>
      <c r="D14" s="56"/>
      <c r="E14" s="59">
        <v>8.5</v>
      </c>
      <c r="F14" s="76"/>
      <c r="G14" s="26"/>
    </row>
    <row r="15" spans="1:7" ht="19.5" customHeight="1">
      <c r="A15" s="69" t="s">
        <v>208</v>
      </c>
      <c r="B15" s="75" t="s">
        <v>209</v>
      </c>
      <c r="C15" s="59">
        <v>3230.05</v>
      </c>
      <c r="D15" s="56"/>
      <c r="E15" s="59">
        <v>3230.05</v>
      </c>
      <c r="F15" s="76"/>
      <c r="G15" s="26"/>
    </row>
    <row r="16" spans="1:7" ht="19.5" customHeight="1">
      <c r="A16" s="69" t="s">
        <v>210</v>
      </c>
      <c r="B16" s="75" t="s">
        <v>211</v>
      </c>
      <c r="C16" s="59"/>
      <c r="D16" s="56"/>
      <c r="E16" s="59"/>
      <c r="F16" s="76"/>
      <c r="G16" s="26"/>
    </row>
    <row r="17" spans="1:7" ht="19.5" customHeight="1">
      <c r="A17" s="69" t="s">
        <v>212</v>
      </c>
      <c r="B17" s="75" t="s">
        <v>213</v>
      </c>
      <c r="C17" s="59">
        <v>8.51</v>
      </c>
      <c r="D17" s="56"/>
      <c r="E17" s="59">
        <v>8.51</v>
      </c>
      <c r="F17" s="76"/>
      <c r="G17" s="26"/>
    </row>
    <row r="18" spans="1:7" ht="19.5" customHeight="1">
      <c r="A18" s="69" t="s">
        <v>214</v>
      </c>
      <c r="B18" s="75" t="s">
        <v>215</v>
      </c>
      <c r="C18" s="59"/>
      <c r="D18" s="56"/>
      <c r="E18" s="59"/>
      <c r="F18" s="76"/>
      <c r="G18" s="26"/>
    </row>
    <row r="19" spans="1:7" ht="19.5" customHeight="1">
      <c r="A19" s="69" t="s">
        <v>216</v>
      </c>
      <c r="B19" s="75" t="s">
        <v>217</v>
      </c>
      <c r="C19" s="59"/>
      <c r="D19" s="56"/>
      <c r="E19" s="59"/>
      <c r="F19" s="76"/>
      <c r="G19" s="26"/>
    </row>
    <row r="20" spans="1:7" ht="19.5" customHeight="1">
      <c r="A20" s="69" t="s">
        <v>218</v>
      </c>
      <c r="B20" s="75" t="s">
        <v>219</v>
      </c>
      <c r="C20" s="59"/>
      <c r="D20" s="56"/>
      <c r="E20" s="59"/>
      <c r="F20" s="76"/>
      <c r="G20" s="26"/>
    </row>
    <row r="21" spans="1:7" ht="19.5" customHeight="1">
      <c r="A21" s="69" t="s">
        <v>220</v>
      </c>
      <c r="B21" s="75" t="s">
        <v>221</v>
      </c>
      <c r="C21" s="59">
        <v>8.51</v>
      </c>
      <c r="D21" s="56"/>
      <c r="E21" s="59">
        <v>8.51</v>
      </c>
      <c r="F21" s="76"/>
      <c r="G21" s="26"/>
    </row>
    <row r="22" spans="1:7" ht="19.5" customHeight="1">
      <c r="A22" s="69" t="s">
        <v>222</v>
      </c>
      <c r="B22" s="75" t="s">
        <v>223</v>
      </c>
      <c r="C22" s="59"/>
      <c r="D22" s="56"/>
      <c r="E22" s="59"/>
      <c r="F22" s="76"/>
      <c r="G22" s="26"/>
    </row>
    <row r="23" spans="1:7" ht="19.5" customHeight="1">
      <c r="A23" s="69" t="s">
        <v>224</v>
      </c>
      <c r="B23" s="75" t="s">
        <v>225</v>
      </c>
      <c r="C23" s="59">
        <v>4.25</v>
      </c>
      <c r="D23" s="56"/>
      <c r="E23" s="59">
        <v>4.25</v>
      </c>
      <c r="F23" s="76"/>
      <c r="G23" s="26"/>
    </row>
    <row r="24" spans="1:6" ht="19.5" customHeight="1">
      <c r="A24" s="69" t="s">
        <v>226</v>
      </c>
      <c r="B24" s="75" t="s">
        <v>227</v>
      </c>
      <c r="C24" s="59"/>
      <c r="D24" s="56"/>
      <c r="E24" s="59"/>
      <c r="F24" s="76"/>
    </row>
    <row r="25" spans="1:6" ht="19.5" customHeight="1">
      <c r="A25" s="69" t="s">
        <v>228</v>
      </c>
      <c r="B25" s="75" t="s">
        <v>229</v>
      </c>
      <c r="C25" s="59"/>
      <c r="D25" s="56"/>
      <c r="E25" s="59"/>
      <c r="F25" s="76"/>
    </row>
    <row r="26" spans="1:6" ht="19.5" customHeight="1">
      <c r="A26" s="69" t="s">
        <v>230</v>
      </c>
      <c r="B26" s="75" t="s">
        <v>231</v>
      </c>
      <c r="C26" s="59"/>
      <c r="D26" s="56"/>
      <c r="E26" s="59"/>
      <c r="F26" s="76"/>
    </row>
    <row r="27" spans="1:6" ht="19.5" customHeight="1">
      <c r="A27" s="69" t="s">
        <v>232</v>
      </c>
      <c r="B27" s="75" t="s">
        <v>233</v>
      </c>
      <c r="C27" s="59"/>
      <c r="D27" s="56"/>
      <c r="E27" s="59"/>
      <c r="F27" s="76"/>
    </row>
    <row r="28" spans="1:6" ht="19.5" customHeight="1">
      <c r="A28" s="69" t="s">
        <v>234</v>
      </c>
      <c r="B28" s="75" t="s">
        <v>235</v>
      </c>
      <c r="C28" s="59">
        <v>4.25</v>
      </c>
      <c r="D28" s="56"/>
      <c r="E28" s="59">
        <v>4.25</v>
      </c>
      <c r="F28" s="76"/>
    </row>
    <row r="29" spans="1:6" ht="19.5" customHeight="1">
      <c r="A29" s="69" t="s">
        <v>236</v>
      </c>
      <c r="B29" s="75" t="s">
        <v>237</v>
      </c>
      <c r="C29" s="59"/>
      <c r="D29" s="56"/>
      <c r="E29" s="59"/>
      <c r="F29" s="76"/>
    </row>
    <row r="30" spans="1:6" ht="19.5" customHeight="1">
      <c r="A30" s="69" t="s">
        <v>238</v>
      </c>
      <c r="B30" s="75" t="s">
        <v>239</v>
      </c>
      <c r="C30" s="59">
        <v>12.76</v>
      </c>
      <c r="D30" s="56"/>
      <c r="E30" s="59">
        <v>12.76</v>
      </c>
      <c r="F30" s="76"/>
    </row>
    <row r="31" spans="1:6" ht="19.5" customHeight="1">
      <c r="A31" s="69" t="s">
        <v>240</v>
      </c>
      <c r="B31" s="75" t="s">
        <v>241</v>
      </c>
      <c r="C31" s="59"/>
      <c r="D31" s="56"/>
      <c r="E31" s="59"/>
      <c r="F31" s="76"/>
    </row>
    <row r="32" spans="1:6" ht="19.5" customHeight="1">
      <c r="A32" s="69" t="s">
        <v>242</v>
      </c>
      <c r="B32" s="75" t="s">
        <v>243</v>
      </c>
      <c r="C32" s="59"/>
      <c r="D32" s="56"/>
      <c r="E32" s="59"/>
      <c r="F32" s="76"/>
    </row>
    <row r="33" spans="1:6" ht="19.5" customHeight="1">
      <c r="A33" s="69" t="s">
        <v>244</v>
      </c>
      <c r="B33" s="75" t="s">
        <v>245</v>
      </c>
      <c r="C33" s="59">
        <v>12.76</v>
      </c>
      <c r="D33" s="56"/>
      <c r="E33" s="59">
        <v>12.76</v>
      </c>
      <c r="F33" s="76"/>
    </row>
    <row r="34" spans="1:6" ht="19.5" customHeight="1">
      <c r="A34" s="69" t="s">
        <v>246</v>
      </c>
      <c r="B34" s="75" t="s">
        <v>247</v>
      </c>
      <c r="C34" s="59"/>
      <c r="D34" s="56"/>
      <c r="E34" s="59"/>
      <c r="F34" s="76"/>
    </row>
    <row r="35" spans="1:6" ht="19.5" customHeight="1">
      <c r="A35" s="69" t="s">
        <v>248</v>
      </c>
      <c r="B35" s="75" t="s">
        <v>249</v>
      </c>
      <c r="C35" s="59"/>
      <c r="D35" s="56"/>
      <c r="E35" s="59"/>
      <c r="F35" s="76"/>
    </row>
    <row r="36" spans="1:6" ht="19.5" customHeight="1">
      <c r="A36" s="69" t="s">
        <v>250</v>
      </c>
      <c r="B36" s="75" t="s">
        <v>251</v>
      </c>
      <c r="C36" s="59"/>
      <c r="D36" s="56"/>
      <c r="E36" s="59"/>
      <c r="F36" s="76"/>
    </row>
    <row r="37" spans="1:6" ht="19.5" customHeight="1">
      <c r="A37" s="69" t="s">
        <v>252</v>
      </c>
      <c r="B37" s="75" t="s">
        <v>253</v>
      </c>
      <c r="C37" s="59">
        <f>C38+C39</f>
        <v>18764.16</v>
      </c>
      <c r="D37" s="56">
        <f>D38+D39</f>
        <v>18754.16</v>
      </c>
      <c r="E37" s="59">
        <v>10</v>
      </c>
      <c r="F37" s="76"/>
    </row>
    <row r="38" spans="1:6" ht="19.5" customHeight="1">
      <c r="A38" s="69" t="s">
        <v>254</v>
      </c>
      <c r="B38" s="75" t="s">
        <v>255</v>
      </c>
      <c r="C38" s="59">
        <v>9127.16</v>
      </c>
      <c r="D38" s="56">
        <v>9117.16</v>
      </c>
      <c r="E38" s="59">
        <v>10</v>
      </c>
      <c r="F38" s="76"/>
    </row>
    <row r="39" spans="1:6" ht="19.5" customHeight="1">
      <c r="A39" s="69" t="s">
        <v>256</v>
      </c>
      <c r="B39" s="75" t="s">
        <v>257</v>
      </c>
      <c r="C39" s="59">
        <f>D39</f>
        <v>9637</v>
      </c>
      <c r="D39" s="56">
        <f>4650+4987</f>
        <v>9637</v>
      </c>
      <c r="E39" s="59"/>
      <c r="F39" s="76"/>
    </row>
    <row r="40" spans="1:6" ht="19.5" customHeight="1">
      <c r="A40" s="69" t="s">
        <v>258</v>
      </c>
      <c r="B40" s="75" t="s">
        <v>259</v>
      </c>
      <c r="C40" s="59">
        <v>2.55</v>
      </c>
      <c r="D40" s="56"/>
      <c r="E40" s="59">
        <v>2.55</v>
      </c>
      <c r="F40" s="76"/>
    </row>
    <row r="41" spans="1:6" ht="19.5" customHeight="1">
      <c r="A41" s="69" t="s">
        <v>260</v>
      </c>
      <c r="B41" s="75" t="s">
        <v>261</v>
      </c>
      <c r="C41" s="59">
        <v>2.55</v>
      </c>
      <c r="D41" s="56"/>
      <c r="E41" s="59">
        <v>2.55</v>
      </c>
      <c r="F41" s="76"/>
    </row>
    <row r="42" spans="1:6" ht="19.5" customHeight="1">
      <c r="A42" s="69" t="s">
        <v>262</v>
      </c>
      <c r="B42" s="75" t="s">
        <v>263</v>
      </c>
      <c r="C42" s="59"/>
      <c r="D42" s="56"/>
      <c r="E42" s="59"/>
      <c r="F42" s="76"/>
    </row>
    <row r="43" spans="1:6" ht="19.5" customHeight="1">
      <c r="A43" s="69" t="s">
        <v>264</v>
      </c>
      <c r="B43" s="75" t="s">
        <v>265</v>
      </c>
      <c r="C43" s="59"/>
      <c r="D43" s="56"/>
      <c r="E43" s="59"/>
      <c r="F43" s="76"/>
    </row>
    <row r="44" spans="1:6" ht="19.5" customHeight="1">
      <c r="A44" s="69" t="s">
        <v>266</v>
      </c>
      <c r="B44" s="75" t="s">
        <v>267</v>
      </c>
      <c r="C44" s="59"/>
      <c r="D44" s="56"/>
      <c r="E44" s="59"/>
      <c r="F44" s="76"/>
    </row>
    <row r="45" spans="1:6" ht="19.5" customHeight="1">
      <c r="A45" s="69" t="s">
        <v>268</v>
      </c>
      <c r="B45" s="75" t="s">
        <v>269</v>
      </c>
      <c r="C45" s="59"/>
      <c r="D45" s="56"/>
      <c r="E45" s="59"/>
      <c r="F45" s="76"/>
    </row>
    <row r="46" spans="1:6" ht="19.5" customHeight="1">
      <c r="A46" s="69" t="s">
        <v>270</v>
      </c>
      <c r="B46" s="75" t="s">
        <v>271</v>
      </c>
      <c r="C46" s="59"/>
      <c r="D46" s="56"/>
      <c r="E46" s="59"/>
      <c r="F46" s="76"/>
    </row>
    <row r="47" spans="1:6" ht="19.5" customHeight="1">
      <c r="A47" s="69" t="s">
        <v>272</v>
      </c>
      <c r="B47" s="75" t="s">
        <v>273</v>
      </c>
      <c r="C47" s="59"/>
      <c r="D47" s="56"/>
      <c r="E47" s="59"/>
      <c r="F47" s="76"/>
    </row>
    <row r="48" spans="1:6" ht="19.5" customHeight="1">
      <c r="A48" s="69" t="s">
        <v>274</v>
      </c>
      <c r="B48" s="75" t="s">
        <v>275</v>
      </c>
      <c r="C48" s="59"/>
      <c r="D48" s="56"/>
      <c r="E48" s="59"/>
      <c r="F48" s="76"/>
    </row>
    <row r="49" spans="1:6" ht="19.5" customHeight="1">
      <c r="A49" s="69" t="s">
        <v>276</v>
      </c>
      <c r="B49" s="75" t="s">
        <v>277</v>
      </c>
      <c r="C49" s="59"/>
      <c r="D49" s="56"/>
      <c r="E49" s="59"/>
      <c r="F49" s="76"/>
    </row>
    <row r="50" spans="1:6" ht="19.5" customHeight="1">
      <c r="A50" s="69" t="s">
        <v>278</v>
      </c>
      <c r="B50" s="75" t="s">
        <v>279</v>
      </c>
      <c r="C50" s="59"/>
      <c r="D50" s="56"/>
      <c r="E50" s="59"/>
      <c r="F50" s="76"/>
    </row>
    <row r="51" spans="1:6" ht="19.5" customHeight="1">
      <c r="A51" s="69" t="s">
        <v>280</v>
      </c>
      <c r="B51" s="75" t="s">
        <v>281</v>
      </c>
      <c r="C51" s="59"/>
      <c r="D51" s="56"/>
      <c r="E51" s="59"/>
      <c r="F51" s="76"/>
    </row>
    <row r="52" spans="1:6" ht="19.5" customHeight="1">
      <c r="A52" s="69" t="s">
        <v>282</v>
      </c>
      <c r="B52" s="75" t="s">
        <v>283</v>
      </c>
      <c r="C52" s="59">
        <v>8.5</v>
      </c>
      <c r="D52" s="56"/>
      <c r="E52" s="59">
        <v>8.5</v>
      </c>
      <c r="F52" s="76"/>
    </row>
    <row r="53" spans="1:6" ht="19.5" customHeight="1">
      <c r="A53" s="69" t="s">
        <v>284</v>
      </c>
      <c r="B53" s="75" t="s">
        <v>285</v>
      </c>
      <c r="C53" s="59"/>
      <c r="D53" s="56"/>
      <c r="E53" s="59"/>
      <c r="F53" s="76"/>
    </row>
    <row r="54" spans="1:6" ht="19.5" customHeight="1">
      <c r="A54" s="69" t="s">
        <v>286</v>
      </c>
      <c r="B54" s="75" t="s">
        <v>287</v>
      </c>
      <c r="C54" s="59">
        <v>8.5</v>
      </c>
      <c r="D54" s="56"/>
      <c r="E54" s="59">
        <v>8.5</v>
      </c>
      <c r="F54" s="76"/>
    </row>
    <row r="55" spans="1:6" ht="19.5" customHeight="1">
      <c r="A55" s="69" t="s">
        <v>288</v>
      </c>
      <c r="B55" s="75" t="s">
        <v>289</v>
      </c>
      <c r="C55" s="59"/>
      <c r="D55" s="56"/>
      <c r="E55" s="59"/>
      <c r="F55" s="76"/>
    </row>
    <row r="56" spans="1:6" ht="19.5" customHeight="1">
      <c r="A56" s="69" t="s">
        <v>290</v>
      </c>
      <c r="B56" s="75" t="s">
        <v>291</v>
      </c>
      <c r="C56" s="59">
        <v>8.5</v>
      </c>
      <c r="D56" s="56"/>
      <c r="E56" s="59">
        <v>8.5</v>
      </c>
      <c r="F56" s="76"/>
    </row>
    <row r="57" spans="1:6" ht="19.5" customHeight="1">
      <c r="A57" s="69" t="s">
        <v>292</v>
      </c>
      <c r="B57" s="75" t="s">
        <v>293</v>
      </c>
      <c r="C57" s="59">
        <v>8.5</v>
      </c>
      <c r="D57" s="56"/>
      <c r="E57" s="59">
        <v>8.5</v>
      </c>
      <c r="F57" s="76"/>
    </row>
    <row r="58" spans="1:6" ht="19.5" customHeight="1">
      <c r="A58" s="69" t="s">
        <v>294</v>
      </c>
      <c r="B58" s="75" t="s">
        <v>295</v>
      </c>
      <c r="C58" s="59"/>
      <c r="D58" s="56"/>
      <c r="E58" s="59"/>
      <c r="F58" s="76"/>
    </row>
    <row r="59" spans="1:6" ht="19.5" customHeight="1">
      <c r="A59" s="69" t="s">
        <v>296</v>
      </c>
      <c r="B59" s="75" t="s">
        <v>297</v>
      </c>
      <c r="C59" s="59">
        <v>12.75</v>
      </c>
      <c r="D59" s="56"/>
      <c r="E59" s="59">
        <v>12.75</v>
      </c>
      <c r="F59" s="76"/>
    </row>
    <row r="60" spans="1:6" ht="19.5" customHeight="1">
      <c r="A60" s="69" t="s">
        <v>298</v>
      </c>
      <c r="B60" s="75" t="s">
        <v>299</v>
      </c>
      <c r="C60" s="59">
        <v>8.5</v>
      </c>
      <c r="D60" s="56"/>
      <c r="E60" s="59">
        <v>8.5</v>
      </c>
      <c r="F60" s="76"/>
    </row>
    <row r="61" spans="1:6" ht="19.5" customHeight="1">
      <c r="A61" s="69" t="s">
        <v>300</v>
      </c>
      <c r="B61" s="75" t="s">
        <v>301</v>
      </c>
      <c r="C61" s="59">
        <v>4.25</v>
      </c>
      <c r="D61" s="56"/>
      <c r="E61" s="59">
        <v>4.25</v>
      </c>
      <c r="F61" s="76"/>
    </row>
    <row r="62" spans="1:6" ht="19.5" customHeight="1">
      <c r="A62" s="69" t="s">
        <v>302</v>
      </c>
      <c r="B62" s="75" t="s">
        <v>303</v>
      </c>
      <c r="C62" s="59"/>
      <c r="D62" s="56"/>
      <c r="E62" s="59"/>
      <c r="F62" s="76"/>
    </row>
    <row r="63" spans="1:6" ht="19.5" customHeight="1">
      <c r="A63" s="69" t="s">
        <v>304</v>
      </c>
      <c r="B63" s="75" t="s">
        <v>305</v>
      </c>
      <c r="C63" s="59"/>
      <c r="D63" s="56"/>
      <c r="E63" s="59"/>
      <c r="F63" s="76"/>
    </row>
    <row r="64" spans="1:6" ht="19.5" customHeight="1">
      <c r="A64" s="69" t="s">
        <v>306</v>
      </c>
      <c r="B64" s="75" t="s">
        <v>307</v>
      </c>
      <c r="C64" s="59">
        <v>8</v>
      </c>
      <c r="D64" s="56">
        <v>8</v>
      </c>
      <c r="E64" s="59"/>
      <c r="F64" s="76"/>
    </row>
    <row r="65" spans="1:6" ht="19.5" customHeight="1">
      <c r="A65" s="69" t="s">
        <v>308</v>
      </c>
      <c r="B65" s="75" t="s">
        <v>309</v>
      </c>
      <c r="C65" s="59">
        <v>8</v>
      </c>
      <c r="D65" s="56">
        <v>8</v>
      </c>
      <c r="E65" s="59"/>
      <c r="F65" s="76"/>
    </row>
    <row r="66" spans="1:6" ht="19.5" customHeight="1">
      <c r="A66" s="69" t="s">
        <v>310</v>
      </c>
      <c r="B66" s="75" t="s">
        <v>311</v>
      </c>
      <c r="C66" s="59"/>
      <c r="D66" s="56"/>
      <c r="E66" s="59"/>
      <c r="F66" s="76"/>
    </row>
    <row r="67" spans="1:6" ht="19.5" customHeight="1">
      <c r="A67" s="69" t="s">
        <v>312</v>
      </c>
      <c r="B67" s="75" t="s">
        <v>313</v>
      </c>
      <c r="C67" s="59"/>
      <c r="D67" s="56"/>
      <c r="E67" s="59"/>
      <c r="F67" s="76"/>
    </row>
    <row r="68" spans="1:6" ht="19.5" customHeight="1">
      <c r="A68" s="69" t="s">
        <v>314</v>
      </c>
      <c r="B68" s="75" t="s">
        <v>315</v>
      </c>
      <c r="C68" s="59"/>
      <c r="D68" s="56"/>
      <c r="E68" s="59"/>
      <c r="F68" s="76"/>
    </row>
    <row r="69" spans="1:6" ht="19.5" customHeight="1">
      <c r="A69" s="69" t="s">
        <v>316</v>
      </c>
      <c r="B69" s="75" t="s">
        <v>317</v>
      </c>
      <c r="C69" s="59">
        <v>19557.3</v>
      </c>
      <c r="D69" s="56">
        <v>19547.52</v>
      </c>
      <c r="E69" s="59">
        <v>9.78</v>
      </c>
      <c r="F69" s="76"/>
    </row>
    <row r="70" spans="1:6" ht="19.5" customHeight="1">
      <c r="A70" s="69" t="s">
        <v>318</v>
      </c>
      <c r="B70" s="75" t="s">
        <v>319</v>
      </c>
      <c r="C70" s="59">
        <v>267.34</v>
      </c>
      <c r="D70" s="56">
        <v>257.56</v>
      </c>
      <c r="E70" s="59">
        <v>9.78</v>
      </c>
      <c r="F70" s="76"/>
    </row>
    <row r="71" spans="1:6" ht="19.5" customHeight="1">
      <c r="A71" s="69" t="s">
        <v>320</v>
      </c>
      <c r="B71" s="75" t="s">
        <v>321</v>
      </c>
      <c r="C71" s="59">
        <v>267.34</v>
      </c>
      <c r="D71" s="56">
        <v>257.56</v>
      </c>
      <c r="E71" s="59">
        <v>9.78</v>
      </c>
      <c r="F71" s="76"/>
    </row>
    <row r="72" spans="1:6" ht="19.5" customHeight="1">
      <c r="A72" s="69" t="s">
        <v>322</v>
      </c>
      <c r="B72" s="75" t="s">
        <v>323</v>
      </c>
      <c r="C72" s="59">
        <v>19289.96</v>
      </c>
      <c r="D72" s="56">
        <v>19289.96</v>
      </c>
      <c r="E72" s="59"/>
      <c r="F72" s="76"/>
    </row>
    <row r="73" spans="1:6" ht="19.5" customHeight="1">
      <c r="A73" s="69" t="s">
        <v>324</v>
      </c>
      <c r="B73" s="75" t="s">
        <v>325</v>
      </c>
      <c r="C73" s="59">
        <v>3305</v>
      </c>
      <c r="D73" s="56">
        <v>3305</v>
      </c>
      <c r="E73" s="59"/>
      <c r="F73" s="76"/>
    </row>
    <row r="74" spans="1:6" ht="19.5" customHeight="1">
      <c r="A74" s="69" t="s">
        <v>326</v>
      </c>
      <c r="B74" s="75" t="s">
        <v>327</v>
      </c>
      <c r="C74" s="59">
        <v>8061</v>
      </c>
      <c r="D74" s="56">
        <v>8061</v>
      </c>
      <c r="E74" s="59"/>
      <c r="F74" s="76"/>
    </row>
    <row r="75" spans="1:6" ht="19.5" customHeight="1">
      <c r="A75" s="69" t="s">
        <v>328</v>
      </c>
      <c r="B75" s="75" t="s">
        <v>329</v>
      </c>
      <c r="C75" s="59">
        <v>3684</v>
      </c>
      <c r="D75" s="56">
        <v>3684</v>
      </c>
      <c r="E75" s="59"/>
      <c r="F75" s="76"/>
    </row>
    <row r="76" spans="1:6" ht="19.5" customHeight="1">
      <c r="A76" s="69" t="s">
        <v>330</v>
      </c>
      <c r="B76" s="75" t="s">
        <v>331</v>
      </c>
      <c r="C76" s="59">
        <v>1550</v>
      </c>
      <c r="D76" s="56">
        <v>1550</v>
      </c>
      <c r="E76" s="59"/>
      <c r="F76" s="76"/>
    </row>
    <row r="77" spans="1:6" ht="19.5" customHeight="1">
      <c r="A77" s="69" t="s">
        <v>332</v>
      </c>
      <c r="B77" s="75" t="s">
        <v>333</v>
      </c>
      <c r="C77" s="59">
        <v>2689.96</v>
      </c>
      <c r="D77" s="56">
        <v>2689.96</v>
      </c>
      <c r="E77" s="59"/>
      <c r="F77" s="76"/>
    </row>
    <row r="78" spans="1:6" ht="19.5" customHeight="1">
      <c r="A78" s="69" t="s">
        <v>334</v>
      </c>
      <c r="B78" s="75" t="s">
        <v>335</v>
      </c>
      <c r="C78" s="59"/>
      <c r="D78" s="56"/>
      <c r="E78" s="59"/>
      <c r="F78" s="76"/>
    </row>
    <row r="79" spans="1:6" ht="19.5" customHeight="1">
      <c r="A79" s="69" t="s">
        <v>336</v>
      </c>
      <c r="B79" s="75" t="s">
        <v>337</v>
      </c>
      <c r="C79" s="59"/>
      <c r="D79" s="56"/>
      <c r="E79" s="59"/>
      <c r="F79" s="76"/>
    </row>
    <row r="80" spans="1:6" ht="19.5" customHeight="1">
      <c r="A80" s="69" t="s">
        <v>338</v>
      </c>
      <c r="B80" s="75" t="s">
        <v>339</v>
      </c>
      <c r="C80" s="59"/>
      <c r="D80" s="56"/>
      <c r="E80" s="59"/>
      <c r="F80" s="76"/>
    </row>
    <row r="81" spans="1:6" ht="19.5" customHeight="1">
      <c r="A81" s="69" t="s">
        <v>340</v>
      </c>
      <c r="B81" s="75" t="s">
        <v>341</v>
      </c>
      <c r="C81" s="59"/>
      <c r="D81" s="56"/>
      <c r="E81" s="59"/>
      <c r="F81" s="76"/>
    </row>
    <row r="82" spans="1:6" ht="19.5" customHeight="1">
      <c r="A82" s="69" t="s">
        <v>342</v>
      </c>
      <c r="B82" s="75" t="s">
        <v>343</v>
      </c>
      <c r="C82" s="59"/>
      <c r="D82" s="56"/>
      <c r="E82" s="59"/>
      <c r="F82" s="76"/>
    </row>
    <row r="83" spans="1:6" ht="19.5" customHeight="1">
      <c r="A83" s="69" t="s">
        <v>344</v>
      </c>
      <c r="B83" s="75" t="s">
        <v>345</v>
      </c>
      <c r="C83" s="59"/>
      <c r="D83" s="56"/>
      <c r="E83" s="59"/>
      <c r="F83" s="76"/>
    </row>
    <row r="84" spans="1:6" ht="19.5" customHeight="1">
      <c r="A84" s="69" t="s">
        <v>370</v>
      </c>
      <c r="B84" s="75" t="s">
        <v>371</v>
      </c>
      <c r="C84" s="59">
        <v>8.5</v>
      </c>
      <c r="D84" s="56"/>
      <c r="E84" s="59">
        <v>8.5</v>
      </c>
      <c r="F84" s="76"/>
    </row>
    <row r="85" spans="1:6" ht="19.5" customHeight="1">
      <c r="A85" s="69" t="s">
        <v>372</v>
      </c>
      <c r="B85" s="75" t="s">
        <v>373</v>
      </c>
      <c r="C85" s="59"/>
      <c r="D85" s="56"/>
      <c r="E85" s="59"/>
      <c r="F85" s="76"/>
    </row>
    <row r="86" spans="1:6" ht="19.5" customHeight="1">
      <c r="A86" s="69" t="s">
        <v>374</v>
      </c>
      <c r="B86" s="75" t="s">
        <v>375</v>
      </c>
      <c r="C86" s="59"/>
      <c r="D86" s="56"/>
      <c r="E86" s="59"/>
      <c r="F86" s="76"/>
    </row>
    <row r="87" spans="1:6" ht="19.5" customHeight="1">
      <c r="A87" s="69" t="s">
        <v>376</v>
      </c>
      <c r="B87" s="75" t="s">
        <v>377</v>
      </c>
      <c r="C87" s="59">
        <v>8.5</v>
      </c>
      <c r="D87" s="56"/>
      <c r="E87" s="59">
        <v>8.5</v>
      </c>
      <c r="F87" s="76"/>
    </row>
    <row r="88" spans="1:6" ht="19.5" customHeight="1">
      <c r="A88" s="69" t="s">
        <v>378</v>
      </c>
      <c r="B88" s="75" t="s">
        <v>379</v>
      </c>
      <c r="C88" s="59"/>
      <c r="D88" s="56"/>
      <c r="E88" s="59"/>
      <c r="F88" s="76"/>
    </row>
    <row r="89" spans="1:6" ht="19.5" customHeight="1">
      <c r="A89" s="69" t="s">
        <v>380</v>
      </c>
      <c r="B89" s="75" t="s">
        <v>381</v>
      </c>
      <c r="C89" s="59"/>
      <c r="D89" s="56"/>
      <c r="E89" s="59"/>
      <c r="F89" s="76"/>
    </row>
    <row r="90" spans="1:6" ht="19.5" customHeight="1">
      <c r="A90" s="69" t="s">
        <v>382</v>
      </c>
      <c r="B90" s="75" t="s">
        <v>383</v>
      </c>
      <c r="C90" s="59"/>
      <c r="D90" s="56"/>
      <c r="E90" s="59"/>
      <c r="F90" s="76"/>
    </row>
    <row r="91" spans="1:6" ht="19.5" customHeight="1">
      <c r="A91" s="69" t="s">
        <v>384</v>
      </c>
      <c r="B91" s="75" t="s">
        <v>385</v>
      </c>
      <c r="C91" s="59"/>
      <c r="D91" s="56"/>
      <c r="E91" s="59"/>
      <c r="F91" s="76"/>
    </row>
    <row r="92" spans="1:6" ht="19.5" customHeight="1">
      <c r="A92" s="69" t="s">
        <v>386</v>
      </c>
      <c r="B92" s="75" t="s">
        <v>387</v>
      </c>
      <c r="C92" s="59">
        <v>8.5</v>
      </c>
      <c r="D92" s="56"/>
      <c r="E92" s="59">
        <v>8.5</v>
      </c>
      <c r="F92" s="76"/>
    </row>
    <row r="93" spans="1:6" ht="19.5" customHeight="1">
      <c r="A93" s="69" t="s">
        <v>388</v>
      </c>
      <c r="B93" s="75" t="s">
        <v>389</v>
      </c>
      <c r="C93" s="59"/>
      <c r="D93" s="56"/>
      <c r="E93" s="59"/>
      <c r="F93" s="76"/>
    </row>
    <row r="94" spans="1:6" ht="19.5" customHeight="1">
      <c r="A94" s="69" t="s">
        <v>390</v>
      </c>
      <c r="B94" s="75" t="s">
        <v>391</v>
      </c>
      <c r="C94" s="59"/>
      <c r="D94" s="56"/>
      <c r="E94" s="59"/>
      <c r="F94" s="76"/>
    </row>
    <row r="95" spans="1:6" ht="19.5" customHeight="1">
      <c r="A95" s="69" t="s">
        <v>392</v>
      </c>
      <c r="B95" s="75" t="s">
        <v>393</v>
      </c>
      <c r="C95" s="59"/>
      <c r="D95" s="56"/>
      <c r="E95" s="59"/>
      <c r="F95" s="76"/>
    </row>
    <row r="96" spans="1:6" ht="19.5" customHeight="1">
      <c r="A96" s="69" t="s">
        <v>394</v>
      </c>
      <c r="B96" s="75" t="s">
        <v>395</v>
      </c>
      <c r="C96" s="59"/>
      <c r="D96" s="56"/>
      <c r="E96" s="59"/>
      <c r="F96" s="76"/>
    </row>
    <row r="97" spans="1:6" ht="19.5" customHeight="1">
      <c r="A97" s="69" t="s">
        <v>396</v>
      </c>
      <c r="B97" s="75" t="s">
        <v>397</v>
      </c>
      <c r="C97" s="59"/>
      <c r="D97" s="56"/>
      <c r="E97" s="59"/>
      <c r="F97" s="76"/>
    </row>
    <row r="98" spans="1:6" ht="19.5" customHeight="1">
      <c r="A98" s="69" t="s">
        <v>398</v>
      </c>
      <c r="B98" s="75" t="s">
        <v>399</v>
      </c>
      <c r="C98" s="59"/>
      <c r="D98" s="56"/>
      <c r="E98" s="59"/>
      <c r="F98" s="76"/>
    </row>
    <row r="99" spans="1:6" ht="19.5" customHeight="1">
      <c r="A99" s="69" t="s">
        <v>400</v>
      </c>
      <c r="B99" s="75" t="s">
        <v>401</v>
      </c>
      <c r="C99" s="59"/>
      <c r="D99" s="56"/>
      <c r="E99" s="59"/>
      <c r="F99" s="76"/>
    </row>
    <row r="100" spans="1:6" ht="19.5" customHeight="1">
      <c r="A100" s="69" t="s">
        <v>402</v>
      </c>
      <c r="B100" s="75" t="s">
        <v>403</v>
      </c>
      <c r="C100" s="59"/>
      <c r="D100" s="56"/>
      <c r="E100" s="59"/>
      <c r="F100" s="76"/>
    </row>
    <row r="101" spans="1:6" ht="19.5" customHeight="1">
      <c r="A101" s="69" t="s">
        <v>404</v>
      </c>
      <c r="B101" s="75" t="s">
        <v>405</v>
      </c>
      <c r="C101" s="59"/>
      <c r="D101" s="56"/>
      <c r="E101" s="59"/>
      <c r="F101" s="76"/>
    </row>
    <row r="102" spans="1:6" ht="19.5" customHeight="1">
      <c r="A102" s="69" t="s">
        <v>406</v>
      </c>
      <c r="B102" s="75" t="s">
        <v>407</v>
      </c>
      <c r="C102" s="59"/>
      <c r="D102" s="56"/>
      <c r="E102" s="59"/>
      <c r="F102" s="76"/>
    </row>
    <row r="103" spans="1:6" ht="19.5" customHeight="1">
      <c r="A103" s="69" t="s">
        <v>408</v>
      </c>
      <c r="B103" s="75" t="s">
        <v>409</v>
      </c>
      <c r="C103" s="59"/>
      <c r="D103" s="56"/>
      <c r="E103" s="59"/>
      <c r="F103" s="76"/>
    </row>
    <row r="104" spans="1:6" ht="19.5" customHeight="1">
      <c r="A104" s="69" t="s">
        <v>410</v>
      </c>
      <c r="B104" s="75" t="s">
        <v>411</v>
      </c>
      <c r="C104" s="59"/>
      <c r="D104" s="56"/>
      <c r="E104" s="59"/>
      <c r="F104" s="76"/>
    </row>
    <row r="105" spans="1:6" ht="19.5" customHeight="1">
      <c r="A105" s="69" t="s">
        <v>412</v>
      </c>
      <c r="B105" s="75" t="s">
        <v>413</v>
      </c>
      <c r="C105" s="59"/>
      <c r="D105" s="56"/>
      <c r="E105" s="59"/>
      <c r="F105" s="76"/>
    </row>
    <row r="106" spans="1:6" ht="19.5" customHeight="1">
      <c r="A106" s="69" t="s">
        <v>414</v>
      </c>
      <c r="B106" s="75" t="s">
        <v>415</v>
      </c>
      <c r="C106" s="59"/>
      <c r="D106" s="56"/>
      <c r="E106" s="59"/>
      <c r="F106" s="76"/>
    </row>
    <row r="107" spans="1:6" ht="19.5" customHeight="1">
      <c r="A107" s="69" t="s">
        <v>416</v>
      </c>
      <c r="B107" s="75" t="s">
        <v>417</v>
      </c>
      <c r="C107" s="59"/>
      <c r="D107" s="56"/>
      <c r="E107" s="59"/>
      <c r="F107" s="76"/>
    </row>
    <row r="108" spans="1:6" ht="19.5" customHeight="1">
      <c r="A108" s="69" t="s">
        <v>418</v>
      </c>
      <c r="B108" s="75" t="s">
        <v>419</v>
      </c>
      <c r="C108" s="59"/>
      <c r="D108" s="56"/>
      <c r="E108" s="59"/>
      <c r="F108" s="76"/>
    </row>
    <row r="109" spans="1:6" ht="19.5" customHeight="1">
      <c r="A109" s="69" t="s">
        <v>420</v>
      </c>
      <c r="B109" s="75" t="s">
        <v>421</v>
      </c>
      <c r="C109" s="59"/>
      <c r="D109" s="56"/>
      <c r="E109" s="59"/>
      <c r="F109" s="76"/>
    </row>
    <row r="110" spans="1:6" ht="19.5" customHeight="1">
      <c r="A110" s="69" t="s">
        <v>422</v>
      </c>
      <c r="B110" s="75" t="s">
        <v>423</v>
      </c>
      <c r="C110" s="59"/>
      <c r="D110" s="56"/>
      <c r="E110" s="59"/>
      <c r="F110" s="76"/>
    </row>
    <row r="111" spans="1:6" ht="19.5" customHeight="1">
      <c r="A111" s="69" t="s">
        <v>424</v>
      </c>
      <c r="B111" s="75" t="s">
        <v>425</v>
      </c>
      <c r="C111" s="59"/>
      <c r="D111" s="56"/>
      <c r="E111" s="59"/>
      <c r="F111" s="76"/>
    </row>
    <row r="112" spans="1:6" ht="19.5" customHeight="1">
      <c r="A112" s="69" t="s">
        <v>426</v>
      </c>
      <c r="B112" s="75" t="s">
        <v>427</v>
      </c>
      <c r="C112" s="59"/>
      <c r="D112" s="56"/>
      <c r="E112" s="59"/>
      <c r="F112" s="76"/>
    </row>
    <row r="113" spans="1:6" ht="19.5" customHeight="1">
      <c r="A113" s="69" t="s">
        <v>428</v>
      </c>
      <c r="B113" s="75" t="s">
        <v>429</v>
      </c>
      <c r="C113" s="59"/>
      <c r="D113" s="56"/>
      <c r="E113" s="59"/>
      <c r="F113" s="76"/>
    </row>
    <row r="114" spans="1:6" ht="19.5" customHeight="1">
      <c r="A114" s="69" t="s">
        <v>430</v>
      </c>
      <c r="B114" s="75" t="s">
        <v>431</v>
      </c>
      <c r="C114" s="59"/>
      <c r="D114" s="56"/>
      <c r="E114" s="59"/>
      <c r="F114" s="76"/>
    </row>
    <row r="115" spans="1:6" ht="19.5" customHeight="1">
      <c r="A115" s="69" t="s">
        <v>849</v>
      </c>
      <c r="B115" s="75" t="s">
        <v>437</v>
      </c>
      <c r="C115" s="59"/>
      <c r="D115" s="56"/>
      <c r="E115" s="59"/>
      <c r="F115" s="76"/>
    </row>
    <row r="116" spans="1:6" ht="19.5" customHeight="1">
      <c r="A116" s="69" t="s">
        <v>438</v>
      </c>
      <c r="B116" s="75" t="s">
        <v>439</v>
      </c>
      <c r="C116" s="59"/>
      <c r="D116" s="56"/>
      <c r="E116" s="59"/>
      <c r="F116" s="76"/>
    </row>
    <row r="117" spans="1:6" ht="19.5" customHeight="1">
      <c r="A117" s="69" t="s">
        <v>440</v>
      </c>
      <c r="B117" s="75" t="s">
        <v>441</v>
      </c>
      <c r="C117" s="59"/>
      <c r="D117" s="56"/>
      <c r="E117" s="59"/>
      <c r="F117" s="76"/>
    </row>
    <row r="118" spans="1:6" ht="19.5" customHeight="1">
      <c r="A118" s="69" t="s">
        <v>442</v>
      </c>
      <c r="B118" s="75" t="s">
        <v>443</v>
      </c>
      <c r="C118" s="59"/>
      <c r="D118" s="56"/>
      <c r="E118" s="59"/>
      <c r="F118" s="76"/>
    </row>
    <row r="119" spans="1:6" ht="19.5" customHeight="1">
      <c r="A119" s="69" t="s">
        <v>444</v>
      </c>
      <c r="B119" s="75" t="s">
        <v>445</v>
      </c>
      <c r="C119" s="59"/>
      <c r="D119" s="56"/>
      <c r="E119" s="59"/>
      <c r="F119" s="76"/>
    </row>
    <row r="120" spans="1:6" ht="19.5" customHeight="1">
      <c r="A120" s="69" t="s">
        <v>446</v>
      </c>
      <c r="B120" s="75" t="s">
        <v>447</v>
      </c>
      <c r="C120" s="59"/>
      <c r="D120" s="56"/>
      <c r="E120" s="59"/>
      <c r="F120" s="76"/>
    </row>
    <row r="121" spans="1:6" ht="19.5" customHeight="1">
      <c r="A121" s="69" t="s">
        <v>448</v>
      </c>
      <c r="B121" s="75" t="s">
        <v>449</v>
      </c>
      <c r="C121" s="59"/>
      <c r="D121" s="56"/>
      <c r="E121" s="59"/>
      <c r="F121" s="76"/>
    </row>
    <row r="122" spans="1:6" ht="19.5" customHeight="1">
      <c r="A122" s="69" t="s">
        <v>450</v>
      </c>
      <c r="B122" s="75" t="s">
        <v>451</v>
      </c>
      <c r="C122" s="59"/>
      <c r="D122" s="56"/>
      <c r="E122" s="59"/>
      <c r="F122" s="76"/>
    </row>
    <row r="123" spans="1:6" ht="19.5" customHeight="1">
      <c r="A123" s="69" t="s">
        <v>452</v>
      </c>
      <c r="B123" s="75" t="s">
        <v>453</v>
      </c>
      <c r="C123" s="59"/>
      <c r="D123" s="56"/>
      <c r="E123" s="59"/>
      <c r="F123" s="76"/>
    </row>
    <row r="124" spans="1:6" ht="19.5" customHeight="1">
      <c r="A124" s="69" t="s">
        <v>454</v>
      </c>
      <c r="B124" s="75" t="s">
        <v>455</v>
      </c>
      <c r="C124" s="59"/>
      <c r="D124" s="56"/>
      <c r="E124" s="59"/>
      <c r="F124" s="76"/>
    </row>
    <row r="125" spans="1:6" ht="19.5" customHeight="1">
      <c r="A125" s="69" t="s">
        <v>456</v>
      </c>
      <c r="B125" s="75" t="s">
        <v>457</v>
      </c>
      <c r="C125" s="59"/>
      <c r="D125" s="56"/>
      <c r="E125" s="59"/>
      <c r="F125" s="76"/>
    </row>
    <row r="126" spans="1:6" ht="19.5" customHeight="1">
      <c r="A126" s="69" t="s">
        <v>458</v>
      </c>
      <c r="B126" s="75" t="s">
        <v>459</v>
      </c>
      <c r="C126" s="59"/>
      <c r="D126" s="56"/>
      <c r="E126" s="59"/>
      <c r="F126" s="76"/>
    </row>
    <row r="127" spans="1:6" ht="19.5" customHeight="1">
      <c r="A127" s="69" t="s">
        <v>460</v>
      </c>
      <c r="B127" s="75" t="s">
        <v>461</v>
      </c>
      <c r="C127" s="59">
        <f>C128+C130+C138+C143+C145+C147</f>
        <v>1017.91</v>
      </c>
      <c r="D127" s="59">
        <f>D128+D130+D138+D143+D145+D147</f>
        <v>934.02</v>
      </c>
      <c r="E127" s="59">
        <f>E128+E130+E138+E143+E145+E147</f>
        <v>83.89</v>
      </c>
      <c r="F127" s="76"/>
    </row>
    <row r="128" spans="1:6" ht="19.5" customHeight="1">
      <c r="A128" s="69" t="s">
        <v>462</v>
      </c>
      <c r="B128" s="75" t="s">
        <v>463</v>
      </c>
      <c r="C128" s="59">
        <f>SUM(D128:E128)</f>
        <v>75.38</v>
      </c>
      <c r="D128" s="56"/>
      <c r="E128" s="59">
        <f>E129</f>
        <v>75.38</v>
      </c>
      <c r="F128" s="76"/>
    </row>
    <row r="129" spans="1:6" ht="19.5" customHeight="1">
      <c r="A129" s="69" t="s">
        <v>464</v>
      </c>
      <c r="B129" s="75" t="s">
        <v>465</v>
      </c>
      <c r="C129" s="59">
        <f>SUM(D129:E129)</f>
        <v>75.38</v>
      </c>
      <c r="D129" s="56"/>
      <c r="E129" s="59">
        <v>75.38</v>
      </c>
      <c r="F129" s="76"/>
    </row>
    <row r="130" spans="1:6" ht="19.5" customHeight="1">
      <c r="A130" s="69" t="s">
        <v>474</v>
      </c>
      <c r="B130" s="75" t="s">
        <v>475</v>
      </c>
      <c r="C130" s="59"/>
      <c r="D130" s="56"/>
      <c r="E130" s="59"/>
      <c r="F130" s="76"/>
    </row>
    <row r="131" spans="1:6" ht="19.5" customHeight="1">
      <c r="A131" s="69" t="s">
        <v>476</v>
      </c>
      <c r="B131" s="75" t="s">
        <v>477</v>
      </c>
      <c r="C131" s="59"/>
      <c r="D131" s="56"/>
      <c r="E131" s="59"/>
      <c r="F131" s="76"/>
    </row>
    <row r="132" spans="1:6" ht="19.5" customHeight="1">
      <c r="A132" s="69" t="s">
        <v>478</v>
      </c>
      <c r="B132" s="75" t="s">
        <v>479</v>
      </c>
      <c r="C132" s="59"/>
      <c r="D132" s="56"/>
      <c r="E132" s="59"/>
      <c r="F132" s="76"/>
    </row>
    <row r="133" spans="1:6" ht="19.5" customHeight="1">
      <c r="A133" s="69" t="s">
        <v>480</v>
      </c>
      <c r="B133" s="75" t="s">
        <v>481</v>
      </c>
      <c r="C133" s="59"/>
      <c r="D133" s="56"/>
      <c r="E133" s="59"/>
      <c r="F133" s="76"/>
    </row>
    <row r="134" spans="1:6" ht="19.5" customHeight="1">
      <c r="A134" s="69" t="s">
        <v>484</v>
      </c>
      <c r="B134" s="75" t="s">
        <v>485</v>
      </c>
      <c r="C134" s="59"/>
      <c r="D134" s="56"/>
      <c r="E134" s="59"/>
      <c r="F134" s="76"/>
    </row>
    <row r="135" spans="1:6" ht="19.5" customHeight="1">
      <c r="A135" s="69" t="s">
        <v>486</v>
      </c>
      <c r="B135" s="75" t="s">
        <v>487</v>
      </c>
      <c r="C135" s="59"/>
      <c r="D135" s="56"/>
      <c r="E135" s="59"/>
      <c r="F135" s="76"/>
    </row>
    <row r="136" spans="1:6" ht="19.5" customHeight="1">
      <c r="A136" s="69" t="s">
        <v>488</v>
      </c>
      <c r="B136" s="75" t="s">
        <v>489</v>
      </c>
      <c r="C136" s="59"/>
      <c r="D136" s="56"/>
      <c r="E136" s="59"/>
      <c r="F136" s="76"/>
    </row>
    <row r="137" spans="1:6" ht="19.5" customHeight="1">
      <c r="A137" s="69" t="s">
        <v>490</v>
      </c>
      <c r="B137" s="75" t="s">
        <v>491</v>
      </c>
      <c r="C137" s="59"/>
      <c r="D137" s="56"/>
      <c r="E137" s="59"/>
      <c r="F137" s="76"/>
    </row>
    <row r="138" spans="1:6" ht="19.5" customHeight="1">
      <c r="A138" s="69" t="s">
        <v>500</v>
      </c>
      <c r="B138" s="75" t="s">
        <v>501</v>
      </c>
      <c r="C138" s="59">
        <v>8.51</v>
      </c>
      <c r="D138" s="56"/>
      <c r="E138" s="59">
        <v>8.51</v>
      </c>
      <c r="F138" s="76"/>
    </row>
    <row r="139" spans="1:6" ht="19.5" customHeight="1">
      <c r="A139" s="69" t="s">
        <v>502</v>
      </c>
      <c r="B139" s="75" t="s">
        <v>503</v>
      </c>
      <c r="C139" s="59"/>
      <c r="D139" s="56"/>
      <c r="E139" s="59"/>
      <c r="F139" s="76"/>
    </row>
    <row r="140" spans="1:6" ht="19.5" customHeight="1">
      <c r="A140" s="69" t="s">
        <v>504</v>
      </c>
      <c r="B140" s="75" t="s">
        <v>505</v>
      </c>
      <c r="C140" s="59"/>
      <c r="D140" s="56"/>
      <c r="E140" s="59"/>
      <c r="F140" s="76"/>
    </row>
    <row r="141" spans="1:6" ht="19.5" customHeight="1">
      <c r="A141" s="69" t="s">
        <v>506</v>
      </c>
      <c r="B141" s="75" t="s">
        <v>507</v>
      </c>
      <c r="C141" s="59">
        <v>8.51</v>
      </c>
      <c r="D141" s="56"/>
      <c r="E141" s="59">
        <v>8.51</v>
      </c>
      <c r="F141" s="76"/>
    </row>
    <row r="142" spans="1:6" ht="19.5" customHeight="1">
      <c r="A142" s="69" t="s">
        <v>508</v>
      </c>
      <c r="B142" s="75" t="s">
        <v>509</v>
      </c>
      <c r="C142" s="59"/>
      <c r="D142" s="56"/>
      <c r="E142" s="59"/>
      <c r="F142" s="76"/>
    </row>
    <row r="143" spans="1:6" ht="19.5" customHeight="1">
      <c r="A143" s="69" t="s">
        <v>514</v>
      </c>
      <c r="B143" s="75" t="s">
        <v>515</v>
      </c>
      <c r="C143" s="59"/>
      <c r="D143" s="56"/>
      <c r="E143" s="59"/>
      <c r="F143" s="76"/>
    </row>
    <row r="144" spans="1:6" ht="19.5" customHeight="1">
      <c r="A144" s="69" t="s">
        <v>516</v>
      </c>
      <c r="B144" s="75" t="s">
        <v>517</v>
      </c>
      <c r="C144" s="59"/>
      <c r="D144" s="56"/>
      <c r="E144" s="59"/>
      <c r="F144" s="76"/>
    </row>
    <row r="145" spans="1:6" ht="19.5" customHeight="1">
      <c r="A145" s="69" t="s">
        <v>518</v>
      </c>
      <c r="B145" s="75" t="s">
        <v>519</v>
      </c>
      <c r="C145" s="59"/>
      <c r="D145" s="56"/>
      <c r="E145" s="59"/>
      <c r="F145" s="76"/>
    </row>
    <row r="146" spans="1:6" ht="19.5" customHeight="1">
      <c r="A146" s="69" t="s">
        <v>520</v>
      </c>
      <c r="B146" s="75" t="s">
        <v>521</v>
      </c>
      <c r="C146" s="59"/>
      <c r="D146" s="56"/>
      <c r="E146" s="59"/>
      <c r="F146" s="76"/>
    </row>
    <row r="147" spans="1:6" ht="19.5" customHeight="1">
      <c r="A147" s="69" t="s">
        <v>522</v>
      </c>
      <c r="B147" s="75" t="s">
        <v>523</v>
      </c>
      <c r="C147" s="59">
        <f>SUM(D147:E147)</f>
        <v>934.02</v>
      </c>
      <c r="D147" s="56">
        <f>D148</f>
        <v>934.02</v>
      </c>
      <c r="E147" s="56"/>
      <c r="F147" s="76"/>
    </row>
    <row r="148" spans="1:6" ht="19.5" customHeight="1">
      <c r="A148" s="69" t="s">
        <v>524</v>
      </c>
      <c r="B148" s="75" t="s">
        <v>525</v>
      </c>
      <c r="C148" s="59">
        <f>SUM(D148:E148)</f>
        <v>934.02</v>
      </c>
      <c r="D148" s="56">
        <v>934.02</v>
      </c>
      <c r="E148" s="59"/>
      <c r="F148" s="76"/>
    </row>
    <row r="149" spans="1:6" ht="19.5" customHeight="1">
      <c r="A149" s="69" t="s">
        <v>526</v>
      </c>
      <c r="B149" s="75" t="s">
        <v>527</v>
      </c>
      <c r="C149" s="59">
        <v>13.4</v>
      </c>
      <c r="D149" s="56"/>
      <c r="E149" s="59">
        <v>13.4</v>
      </c>
      <c r="F149" s="76"/>
    </row>
    <row r="150" spans="1:6" ht="19.5" customHeight="1">
      <c r="A150" s="69" t="s">
        <v>528</v>
      </c>
      <c r="B150" s="75" t="s">
        <v>529</v>
      </c>
      <c r="C150" s="59">
        <v>10</v>
      </c>
      <c r="D150" s="56"/>
      <c r="E150" s="59">
        <v>10</v>
      </c>
      <c r="F150" s="76"/>
    </row>
    <row r="151" spans="1:6" ht="19.5" customHeight="1">
      <c r="A151" s="69" t="s">
        <v>530</v>
      </c>
      <c r="B151" s="75" t="s">
        <v>531</v>
      </c>
      <c r="C151" s="59"/>
      <c r="D151" s="56"/>
      <c r="E151" s="59"/>
      <c r="F151" s="76"/>
    </row>
    <row r="152" spans="1:6" ht="19.5" customHeight="1">
      <c r="A152" s="69" t="s">
        <v>532</v>
      </c>
      <c r="B152" s="75" t="s">
        <v>533</v>
      </c>
      <c r="C152" s="59">
        <v>10</v>
      </c>
      <c r="D152" s="56"/>
      <c r="E152" s="59">
        <v>10</v>
      </c>
      <c r="F152" s="76"/>
    </row>
    <row r="153" spans="1:6" ht="19.5" customHeight="1">
      <c r="A153" s="69" t="s">
        <v>534</v>
      </c>
      <c r="B153" s="75" t="s">
        <v>535</v>
      </c>
      <c r="C153" s="59"/>
      <c r="D153" s="56"/>
      <c r="E153" s="59"/>
      <c r="F153" s="76"/>
    </row>
    <row r="154" spans="1:6" ht="19.5" customHeight="1">
      <c r="A154" s="69" t="s">
        <v>536</v>
      </c>
      <c r="B154" s="75" t="s">
        <v>537</v>
      </c>
      <c r="C154" s="59"/>
      <c r="D154" s="56"/>
      <c r="E154" s="59"/>
      <c r="F154" s="76"/>
    </row>
    <row r="155" spans="1:6" ht="19.5" customHeight="1">
      <c r="A155" s="69" t="s">
        <v>538</v>
      </c>
      <c r="B155" s="75" t="s">
        <v>539</v>
      </c>
      <c r="C155" s="59"/>
      <c r="D155" s="56"/>
      <c r="E155" s="59"/>
      <c r="F155" s="76"/>
    </row>
    <row r="156" spans="1:6" ht="19.5" customHeight="1">
      <c r="A156" s="69" t="s">
        <v>540</v>
      </c>
      <c r="B156" s="75" t="s">
        <v>541</v>
      </c>
      <c r="C156" s="59"/>
      <c r="D156" s="56"/>
      <c r="E156" s="59"/>
      <c r="F156" s="76"/>
    </row>
    <row r="157" spans="1:6" ht="19.5" customHeight="1">
      <c r="A157" s="69" t="s">
        <v>542</v>
      </c>
      <c r="B157" s="75" t="s">
        <v>543</v>
      </c>
      <c r="C157" s="59"/>
      <c r="D157" s="56"/>
      <c r="E157" s="59"/>
      <c r="F157" s="76"/>
    </row>
    <row r="158" spans="1:6" ht="19.5" customHeight="1">
      <c r="A158" s="69" t="s">
        <v>544</v>
      </c>
      <c r="B158" s="75" t="s">
        <v>545</v>
      </c>
      <c r="C158" s="59"/>
      <c r="D158" s="56"/>
      <c r="E158" s="59"/>
      <c r="F158" s="76"/>
    </row>
    <row r="159" spans="1:6" ht="19.5" customHeight="1">
      <c r="A159" s="69" t="s">
        <v>546</v>
      </c>
      <c r="B159" s="75" t="s">
        <v>547</v>
      </c>
      <c r="C159" s="59">
        <v>3.4</v>
      </c>
      <c r="D159" s="56"/>
      <c r="E159" s="59">
        <v>3.4</v>
      </c>
      <c r="F159" s="76"/>
    </row>
    <row r="160" spans="1:6" ht="19.5" customHeight="1">
      <c r="A160" s="69" t="s">
        <v>548</v>
      </c>
      <c r="B160" s="75" t="s">
        <v>549</v>
      </c>
      <c r="C160" s="59">
        <v>3.4</v>
      </c>
      <c r="D160" s="56"/>
      <c r="E160" s="59">
        <v>3.4</v>
      </c>
      <c r="F160" s="76"/>
    </row>
    <row r="161" spans="1:6" ht="19.5" customHeight="1">
      <c r="A161" s="69" t="s">
        <v>550</v>
      </c>
      <c r="B161" s="75" t="s">
        <v>551</v>
      </c>
      <c r="C161" s="59">
        <v>5905.79</v>
      </c>
      <c r="D161" s="56">
        <v>5878.79</v>
      </c>
      <c r="E161" s="59">
        <v>27</v>
      </c>
      <c r="F161" s="76"/>
    </row>
    <row r="162" spans="1:6" ht="19.5" customHeight="1">
      <c r="A162" s="69" t="s">
        <v>552</v>
      </c>
      <c r="B162" s="75" t="s">
        <v>553</v>
      </c>
      <c r="C162" s="59">
        <v>5897.29</v>
      </c>
      <c r="D162" s="56">
        <v>5878.79</v>
      </c>
      <c r="E162" s="59">
        <v>18.5</v>
      </c>
      <c r="F162" s="76"/>
    </row>
    <row r="163" spans="1:6" ht="19.5" customHeight="1">
      <c r="A163" s="69" t="s">
        <v>554</v>
      </c>
      <c r="B163" s="75" t="s">
        <v>555</v>
      </c>
      <c r="C163" s="59">
        <v>5814.02</v>
      </c>
      <c r="D163" s="56">
        <v>5814.02</v>
      </c>
      <c r="E163" s="59"/>
      <c r="F163" s="76"/>
    </row>
    <row r="164" spans="1:6" ht="19.5" customHeight="1">
      <c r="A164" s="69" t="s">
        <v>556</v>
      </c>
      <c r="B164" s="75" t="s">
        <v>557</v>
      </c>
      <c r="C164" s="59">
        <v>64.77</v>
      </c>
      <c r="D164" s="56">
        <v>64.77</v>
      </c>
      <c r="E164" s="59"/>
      <c r="F164" s="76"/>
    </row>
    <row r="165" spans="1:6" ht="19.5" customHeight="1">
      <c r="A165" s="69" t="s">
        <v>558</v>
      </c>
      <c r="B165" s="75" t="s">
        <v>559</v>
      </c>
      <c r="C165" s="59">
        <v>8.5</v>
      </c>
      <c r="D165" s="56"/>
      <c r="E165" s="59">
        <v>8.5</v>
      </c>
      <c r="F165" s="76"/>
    </row>
    <row r="166" spans="1:6" ht="19.5" customHeight="1">
      <c r="A166" s="69" t="s">
        <v>560</v>
      </c>
      <c r="B166" s="75" t="s">
        <v>561</v>
      </c>
      <c r="C166" s="59">
        <v>10</v>
      </c>
      <c r="D166" s="56"/>
      <c r="E166" s="59">
        <v>10</v>
      </c>
      <c r="F166" s="76"/>
    </row>
    <row r="167" spans="1:6" ht="19.5" customHeight="1">
      <c r="A167" s="69" t="s">
        <v>562</v>
      </c>
      <c r="B167" s="75" t="s">
        <v>563</v>
      </c>
      <c r="C167" s="59">
        <v>8.5</v>
      </c>
      <c r="D167" s="56"/>
      <c r="E167" s="59">
        <v>8.5</v>
      </c>
      <c r="F167" s="76"/>
    </row>
    <row r="168" spans="1:6" ht="19.5" customHeight="1">
      <c r="A168" s="69" t="s">
        <v>564</v>
      </c>
      <c r="B168" s="75" t="s">
        <v>565</v>
      </c>
      <c r="C168" s="59">
        <v>8.5</v>
      </c>
      <c r="D168" s="56"/>
      <c r="E168" s="59">
        <v>8.5</v>
      </c>
      <c r="F168" s="76"/>
    </row>
    <row r="169" spans="1:6" ht="19.5" customHeight="1">
      <c r="A169" s="69" t="s">
        <v>566</v>
      </c>
      <c r="B169" s="75" t="s">
        <v>567</v>
      </c>
      <c r="C169" s="59"/>
      <c r="D169" s="56"/>
      <c r="E169" s="59"/>
      <c r="F169" s="76"/>
    </row>
    <row r="170" spans="1:6" ht="19.5" customHeight="1">
      <c r="A170" s="69" t="s">
        <v>568</v>
      </c>
      <c r="B170" s="75" t="s">
        <v>569</v>
      </c>
      <c r="C170" s="59"/>
      <c r="D170" s="56"/>
      <c r="E170" s="59"/>
      <c r="F170" s="76"/>
    </row>
    <row r="171" spans="1:6" ht="19.5" customHeight="1">
      <c r="A171" s="69" t="s">
        <v>570</v>
      </c>
      <c r="B171" s="75" t="s">
        <v>571</v>
      </c>
      <c r="C171" s="59"/>
      <c r="D171" s="56"/>
      <c r="E171" s="59"/>
      <c r="F171" s="76"/>
    </row>
    <row r="172" spans="1:6" ht="19.5" customHeight="1">
      <c r="A172" s="69" t="s">
        <v>572</v>
      </c>
      <c r="B172" s="75" t="s">
        <v>573</v>
      </c>
      <c r="C172" s="59"/>
      <c r="D172" s="56"/>
      <c r="E172" s="59"/>
      <c r="F172" s="76"/>
    </row>
    <row r="173" spans="1:6" ht="19.5" customHeight="1">
      <c r="A173" s="69" t="s">
        <v>574</v>
      </c>
      <c r="B173" s="75" t="s">
        <v>575</v>
      </c>
      <c r="C173" s="59">
        <v>8.5</v>
      </c>
      <c r="D173" s="56"/>
      <c r="E173" s="59">
        <v>8.5</v>
      </c>
      <c r="F173" s="76"/>
    </row>
    <row r="174" spans="1:6" ht="19.5" customHeight="1">
      <c r="A174" s="69" t="s">
        <v>576</v>
      </c>
      <c r="B174" s="75" t="s">
        <v>577</v>
      </c>
      <c r="C174" s="59">
        <v>8.5</v>
      </c>
      <c r="D174" s="56"/>
      <c r="E174" s="59">
        <v>8.5</v>
      </c>
      <c r="F174" s="76"/>
    </row>
    <row r="175" spans="1:6" ht="19.5" customHeight="1">
      <c r="A175" s="69" t="s">
        <v>578</v>
      </c>
      <c r="B175" s="75" t="s">
        <v>579</v>
      </c>
      <c r="C175" s="59">
        <v>8.5</v>
      </c>
      <c r="D175" s="56"/>
      <c r="E175" s="59">
        <v>8.5</v>
      </c>
      <c r="F175" s="76"/>
    </row>
    <row r="176" spans="1:6" ht="19.5" customHeight="1">
      <c r="A176" s="69" t="s">
        <v>580</v>
      </c>
      <c r="B176" s="75" t="s">
        <v>581</v>
      </c>
      <c r="C176" s="59"/>
      <c r="D176" s="56"/>
      <c r="E176" s="59"/>
      <c r="F176" s="76"/>
    </row>
    <row r="177" spans="1:6" ht="19.5" customHeight="1">
      <c r="A177" s="69" t="s">
        <v>582</v>
      </c>
      <c r="B177" s="75" t="s">
        <v>583</v>
      </c>
      <c r="C177" s="59"/>
      <c r="D177" s="56"/>
      <c r="E177" s="59"/>
      <c r="F177" s="76"/>
    </row>
    <row r="178" spans="1:6" ht="19.5" customHeight="1">
      <c r="A178" s="69" t="s">
        <v>584</v>
      </c>
      <c r="B178" s="75" t="s">
        <v>585</v>
      </c>
      <c r="C178" s="59"/>
      <c r="D178" s="56"/>
      <c r="E178" s="59"/>
      <c r="F178" s="76"/>
    </row>
    <row r="179" spans="1:6" ht="19.5" customHeight="1">
      <c r="A179" s="69" t="s">
        <v>586</v>
      </c>
      <c r="B179" s="75" t="s">
        <v>587</v>
      </c>
      <c r="C179" s="59"/>
      <c r="D179" s="56"/>
      <c r="E179" s="59"/>
      <c r="F179" s="76"/>
    </row>
    <row r="180" spans="1:6" ht="19.5" customHeight="1">
      <c r="A180" s="69" t="s">
        <v>588</v>
      </c>
      <c r="B180" s="75" t="s">
        <v>589</v>
      </c>
      <c r="C180" s="59"/>
      <c r="D180" s="56"/>
      <c r="E180" s="59"/>
      <c r="F180" s="76"/>
    </row>
    <row r="181" spans="1:6" ht="19.5" customHeight="1">
      <c r="A181" s="69" t="s">
        <v>590</v>
      </c>
      <c r="B181" s="75" t="s">
        <v>591</v>
      </c>
      <c r="C181" s="59"/>
      <c r="D181" s="56"/>
      <c r="E181" s="59"/>
      <c r="F181" s="76"/>
    </row>
    <row r="182" spans="1:6" ht="19.5" customHeight="1">
      <c r="A182" s="69" t="s">
        <v>592</v>
      </c>
      <c r="B182" s="75" t="s">
        <v>593</v>
      </c>
      <c r="C182" s="59"/>
      <c r="D182" s="56"/>
      <c r="E182" s="59"/>
      <c r="F182" s="76"/>
    </row>
    <row r="183" spans="1:6" ht="19.5" customHeight="1">
      <c r="A183" s="69" t="s">
        <v>594</v>
      </c>
      <c r="B183" s="75" t="s">
        <v>595</v>
      </c>
      <c r="C183" s="59"/>
      <c r="D183" s="56"/>
      <c r="E183" s="59"/>
      <c r="F183" s="76"/>
    </row>
    <row r="184" spans="1:6" ht="19.5" customHeight="1">
      <c r="A184" s="69" t="s">
        <v>596</v>
      </c>
      <c r="B184" s="75" t="s">
        <v>597</v>
      </c>
      <c r="C184" s="59"/>
      <c r="D184" s="56"/>
      <c r="E184" s="59"/>
      <c r="F184" s="76"/>
    </row>
    <row r="185" spans="1:6" ht="19.5" customHeight="1">
      <c r="A185" s="69" t="s">
        <v>598</v>
      </c>
      <c r="B185" s="75" t="s">
        <v>599</v>
      </c>
      <c r="C185" s="59"/>
      <c r="D185" s="56"/>
      <c r="E185" s="59"/>
      <c r="F185" s="76"/>
    </row>
    <row r="186" spans="1:6" ht="19.5" customHeight="1">
      <c r="A186" s="69" t="s">
        <v>600</v>
      </c>
      <c r="B186" s="75" t="s">
        <v>601</v>
      </c>
      <c r="C186" s="59"/>
      <c r="D186" s="56"/>
      <c r="E186" s="59"/>
      <c r="F186" s="76"/>
    </row>
    <row r="187" spans="1:6" ht="19.5" customHeight="1">
      <c r="A187" s="69" t="s">
        <v>602</v>
      </c>
      <c r="B187" s="75" t="s">
        <v>603</v>
      </c>
      <c r="C187" s="59"/>
      <c r="D187" s="56"/>
      <c r="E187" s="59"/>
      <c r="F187" s="76"/>
    </row>
    <row r="188" spans="1:6" ht="19.5" customHeight="1">
      <c r="A188" s="69" t="s">
        <v>604</v>
      </c>
      <c r="B188" s="75" t="s">
        <v>605</v>
      </c>
      <c r="C188" s="59"/>
      <c r="D188" s="56"/>
      <c r="E188" s="59"/>
      <c r="F188" s="76"/>
    </row>
    <row r="189" spans="1:6" ht="19.5" customHeight="1">
      <c r="A189" s="69" t="s">
        <v>606</v>
      </c>
      <c r="B189" s="75" t="s">
        <v>607</v>
      </c>
      <c r="C189" s="59"/>
      <c r="D189" s="56"/>
      <c r="E189" s="59"/>
      <c r="F189" s="76"/>
    </row>
    <row r="190" spans="1:6" ht="19.5" customHeight="1">
      <c r="A190" s="69" t="s">
        <v>608</v>
      </c>
      <c r="B190" s="75" t="s">
        <v>609</v>
      </c>
      <c r="C190" s="59"/>
      <c r="D190" s="56"/>
      <c r="E190" s="59"/>
      <c r="F190" s="76"/>
    </row>
    <row r="191" spans="1:6" ht="19.5" customHeight="1">
      <c r="A191" s="69" t="s">
        <v>610</v>
      </c>
      <c r="B191" s="75" t="s">
        <v>611</v>
      </c>
      <c r="C191" s="59"/>
      <c r="D191" s="56"/>
      <c r="E191" s="59"/>
      <c r="F191" s="76"/>
    </row>
    <row r="192" spans="1:6" ht="19.5" customHeight="1">
      <c r="A192" s="69" t="s">
        <v>612</v>
      </c>
      <c r="B192" s="75" t="s">
        <v>613</v>
      </c>
      <c r="C192" s="59"/>
      <c r="D192" s="56"/>
      <c r="E192" s="59"/>
      <c r="F192" s="76"/>
    </row>
    <row r="193" spans="1:6" ht="19.5" customHeight="1">
      <c r="A193" s="69" t="s">
        <v>614</v>
      </c>
      <c r="B193" s="75" t="s">
        <v>615</v>
      </c>
      <c r="C193" s="59"/>
      <c r="D193" s="56"/>
      <c r="E193" s="59"/>
      <c r="F193" s="76"/>
    </row>
    <row r="194" spans="1:6" ht="19.5" customHeight="1">
      <c r="A194" s="69" t="s">
        <v>616</v>
      </c>
      <c r="B194" s="75" t="s">
        <v>617</v>
      </c>
      <c r="C194" s="59"/>
      <c r="D194" s="56"/>
      <c r="E194" s="59"/>
      <c r="F194" s="76"/>
    </row>
    <row r="195" spans="1:6" ht="19.5" customHeight="1">
      <c r="A195" s="69" t="s">
        <v>618</v>
      </c>
      <c r="B195" s="75" t="s">
        <v>619</v>
      </c>
      <c r="C195" s="59"/>
      <c r="D195" s="56"/>
      <c r="E195" s="59"/>
      <c r="F195" s="76"/>
    </row>
    <row r="196" spans="1:6" ht="19.5" customHeight="1">
      <c r="A196" s="69" t="s">
        <v>620</v>
      </c>
      <c r="B196" s="75" t="s">
        <v>621</v>
      </c>
      <c r="C196" s="59"/>
      <c r="D196" s="56"/>
      <c r="E196" s="59"/>
      <c r="F196" s="76"/>
    </row>
    <row r="197" spans="1:6" ht="19.5" customHeight="1">
      <c r="A197" s="69" t="s">
        <v>622</v>
      </c>
      <c r="B197" s="75" t="s">
        <v>623</v>
      </c>
      <c r="C197" s="59"/>
      <c r="D197" s="56"/>
      <c r="E197" s="59"/>
      <c r="F197" s="76"/>
    </row>
    <row r="198" spans="1:6" ht="19.5" customHeight="1">
      <c r="A198" s="69" t="s">
        <v>624</v>
      </c>
      <c r="B198" s="75" t="s">
        <v>625</v>
      </c>
      <c r="C198" s="59"/>
      <c r="D198" s="56"/>
      <c r="E198" s="59"/>
      <c r="F198" s="76"/>
    </row>
    <row r="199" spans="1:6" ht="19.5" customHeight="1">
      <c r="A199" s="69" t="s">
        <v>626</v>
      </c>
      <c r="B199" s="75" t="s">
        <v>627</v>
      </c>
      <c r="C199" s="59"/>
      <c r="D199" s="56"/>
      <c r="E199" s="59"/>
      <c r="F199" s="76"/>
    </row>
    <row r="200" spans="1:6" ht="19.5" customHeight="1">
      <c r="A200" s="69" t="s">
        <v>628</v>
      </c>
      <c r="B200" s="75" t="s">
        <v>629</v>
      </c>
      <c r="C200" s="59"/>
      <c r="D200" s="56"/>
      <c r="E200" s="59"/>
      <c r="F200" s="76"/>
    </row>
    <row r="201" spans="1:6" ht="19.5" customHeight="1">
      <c r="A201" s="69" t="s">
        <v>630</v>
      </c>
      <c r="B201" s="75" t="s">
        <v>631</v>
      </c>
      <c r="C201" s="59"/>
      <c r="D201" s="56"/>
      <c r="E201" s="59"/>
      <c r="F201" s="76"/>
    </row>
    <row r="202" spans="1:6" ht="19.5" customHeight="1">
      <c r="A202" s="69" t="s">
        <v>632</v>
      </c>
      <c r="B202" s="75" t="s">
        <v>633</v>
      </c>
      <c r="C202" s="59"/>
      <c r="D202" s="56"/>
      <c r="E202" s="59"/>
      <c r="F202" s="76"/>
    </row>
    <row r="203" spans="1:6" ht="19.5" customHeight="1">
      <c r="A203" s="69" t="s">
        <v>634</v>
      </c>
      <c r="B203" s="75" t="s">
        <v>635</v>
      </c>
      <c r="C203" s="59"/>
      <c r="D203" s="56"/>
      <c r="E203" s="59"/>
      <c r="F203" s="76"/>
    </row>
    <row r="204" spans="1:6" ht="19.5" customHeight="1">
      <c r="A204" s="69" t="s">
        <v>636</v>
      </c>
      <c r="B204" s="75" t="s">
        <v>637</v>
      </c>
      <c r="C204" s="59">
        <v>5.95</v>
      </c>
      <c r="D204" s="56"/>
      <c r="E204" s="59">
        <v>5.95</v>
      </c>
      <c r="F204" s="76"/>
    </row>
    <row r="205" spans="1:6" ht="19.5" customHeight="1">
      <c r="A205" s="69" t="s">
        <v>638</v>
      </c>
      <c r="B205" s="75" t="s">
        <v>639</v>
      </c>
      <c r="C205" s="59">
        <v>5.95</v>
      </c>
      <c r="D205" s="56"/>
      <c r="E205" s="59">
        <v>5.95</v>
      </c>
      <c r="F205" s="76"/>
    </row>
    <row r="206" spans="1:6" ht="19.5" customHeight="1">
      <c r="A206" s="69" t="s">
        <v>640</v>
      </c>
      <c r="B206" s="75" t="s">
        <v>641</v>
      </c>
      <c r="C206" s="59"/>
      <c r="D206" s="56"/>
      <c r="E206" s="59"/>
      <c r="F206" s="76"/>
    </row>
    <row r="207" spans="1:6" ht="19.5" customHeight="1">
      <c r="A207" s="69" t="s">
        <v>642</v>
      </c>
      <c r="B207" s="75" t="s">
        <v>643</v>
      </c>
      <c r="C207" s="59"/>
      <c r="D207" s="56"/>
      <c r="E207" s="59"/>
      <c r="F207" s="76"/>
    </row>
    <row r="208" spans="1:6" ht="19.5" customHeight="1">
      <c r="A208" s="69" t="s">
        <v>644</v>
      </c>
      <c r="B208" s="75" t="s">
        <v>645</v>
      </c>
      <c r="C208" s="59">
        <v>5.95</v>
      </c>
      <c r="D208" s="56"/>
      <c r="E208" s="59">
        <v>5.95</v>
      </c>
      <c r="F208" s="76"/>
    </row>
    <row r="209" spans="1:6" ht="19.5" customHeight="1">
      <c r="A209" s="69" t="s">
        <v>646</v>
      </c>
      <c r="B209" s="75" t="s">
        <v>647</v>
      </c>
      <c r="C209" s="59"/>
      <c r="D209" s="56"/>
      <c r="E209" s="59"/>
      <c r="F209" s="76"/>
    </row>
    <row r="210" spans="1:6" ht="19.5" customHeight="1">
      <c r="A210" s="69" t="s">
        <v>850</v>
      </c>
      <c r="B210" s="75" t="s">
        <v>655</v>
      </c>
      <c r="C210" s="59"/>
      <c r="D210" s="56"/>
      <c r="E210" s="59"/>
      <c r="F210" s="76"/>
    </row>
    <row r="211" spans="1:6" ht="19.5" customHeight="1">
      <c r="A211" s="69" t="s">
        <v>656</v>
      </c>
      <c r="B211" s="75" t="s">
        <v>657</v>
      </c>
      <c r="C211" s="59"/>
      <c r="D211" s="56"/>
      <c r="E211" s="59"/>
      <c r="F211" s="76"/>
    </row>
    <row r="212" spans="1:6" ht="19.5" customHeight="1">
      <c r="A212" s="69" t="s">
        <v>658</v>
      </c>
      <c r="B212" s="75" t="s">
        <v>659</v>
      </c>
      <c r="C212" s="59"/>
      <c r="D212" s="56"/>
      <c r="E212" s="59"/>
      <c r="F212" s="76"/>
    </row>
    <row r="213" spans="1:6" ht="19.5" customHeight="1">
      <c r="A213" s="69" t="s">
        <v>851</v>
      </c>
      <c r="B213" s="75" t="s">
        <v>661</v>
      </c>
      <c r="C213" s="59"/>
      <c r="D213" s="56"/>
      <c r="E213" s="59"/>
      <c r="F213" s="76"/>
    </row>
    <row r="214" spans="1:6" ht="19.5" customHeight="1">
      <c r="A214" s="69" t="s">
        <v>662</v>
      </c>
      <c r="B214" s="75" t="s">
        <v>663</v>
      </c>
      <c r="C214" s="59"/>
      <c r="D214" s="56"/>
      <c r="E214" s="59"/>
      <c r="F214" s="76"/>
    </row>
    <row r="215" spans="1:6" ht="19.5" customHeight="1">
      <c r="A215" s="69" t="s">
        <v>852</v>
      </c>
      <c r="B215" s="75" t="s">
        <v>665</v>
      </c>
      <c r="C215" s="59"/>
      <c r="D215" s="56"/>
      <c r="E215" s="59"/>
      <c r="F215" s="76"/>
    </row>
    <row r="216" spans="1:6" ht="19.5" customHeight="1">
      <c r="A216" s="69" t="s">
        <v>666</v>
      </c>
      <c r="B216" s="75" t="s">
        <v>667</v>
      </c>
      <c r="C216" s="59"/>
      <c r="D216" s="56"/>
      <c r="E216" s="59"/>
      <c r="F216" s="76"/>
    </row>
    <row r="217" spans="1:6" ht="19.5" customHeight="1">
      <c r="A217" s="69" t="s">
        <v>668</v>
      </c>
      <c r="B217" s="75" t="s">
        <v>669</v>
      </c>
      <c r="C217" s="59">
        <v>66.23</v>
      </c>
      <c r="D217" s="56">
        <v>57.73</v>
      </c>
      <c r="E217" s="59">
        <v>8.5</v>
      </c>
      <c r="F217" s="76"/>
    </row>
    <row r="218" spans="1:6" ht="19.5" customHeight="1">
      <c r="A218" s="69" t="s">
        <v>853</v>
      </c>
      <c r="B218" s="75" t="s">
        <v>671</v>
      </c>
      <c r="C218" s="59">
        <v>66.23</v>
      </c>
      <c r="D218" s="56">
        <v>57.73</v>
      </c>
      <c r="E218" s="59">
        <v>8.5</v>
      </c>
      <c r="F218" s="76"/>
    </row>
    <row r="219" spans="1:6" ht="19.5" customHeight="1">
      <c r="A219" s="69" t="s">
        <v>672</v>
      </c>
      <c r="B219" s="75" t="s">
        <v>673</v>
      </c>
      <c r="C219" s="59"/>
      <c r="D219" s="56"/>
      <c r="E219" s="59"/>
      <c r="F219" s="76"/>
    </row>
    <row r="220" spans="1:6" ht="19.5" customHeight="1">
      <c r="A220" s="69" t="s">
        <v>674</v>
      </c>
      <c r="B220" s="75" t="s">
        <v>675</v>
      </c>
      <c r="C220" s="59"/>
      <c r="D220" s="56"/>
      <c r="E220" s="59"/>
      <c r="F220" s="76"/>
    </row>
    <row r="221" spans="1:6" ht="19.5" customHeight="1">
      <c r="A221" s="69" t="s">
        <v>676</v>
      </c>
      <c r="B221" s="75" t="s">
        <v>677</v>
      </c>
      <c r="C221" s="59"/>
      <c r="D221" s="56"/>
      <c r="E221" s="59"/>
      <c r="F221" s="76"/>
    </row>
    <row r="222" spans="1:6" ht="19.5" customHeight="1">
      <c r="A222" s="69" t="s">
        <v>678</v>
      </c>
      <c r="B222" s="75" t="s">
        <v>679</v>
      </c>
      <c r="C222" s="59"/>
      <c r="D222" s="56"/>
      <c r="E222" s="59"/>
      <c r="F222" s="76"/>
    </row>
    <row r="223" spans="1:6" ht="19.5" customHeight="1">
      <c r="A223" s="69" t="s">
        <v>680</v>
      </c>
      <c r="B223" s="75" t="s">
        <v>681</v>
      </c>
      <c r="C223" s="59">
        <v>66.23</v>
      </c>
      <c r="D223" s="56">
        <v>57.73</v>
      </c>
      <c r="E223" s="59">
        <v>8.5</v>
      </c>
      <c r="F223" s="76"/>
    </row>
    <row r="224" spans="1:6" ht="19.5" customHeight="1">
      <c r="A224" s="69" t="s">
        <v>854</v>
      </c>
      <c r="B224" s="75" t="s">
        <v>683</v>
      </c>
      <c r="C224" s="59"/>
      <c r="D224" s="56"/>
      <c r="E224" s="59"/>
      <c r="F224" s="76"/>
    </row>
    <row r="225" spans="1:6" ht="19.5" customHeight="1">
      <c r="A225" s="69" t="s">
        <v>684</v>
      </c>
      <c r="B225" s="75" t="s">
        <v>685</v>
      </c>
      <c r="C225" s="59"/>
      <c r="D225" s="56"/>
      <c r="E225" s="59"/>
      <c r="F225" s="76"/>
    </row>
    <row r="226" spans="1:6" ht="19.5" customHeight="1">
      <c r="A226" s="69" t="s">
        <v>686</v>
      </c>
      <c r="B226" s="75" t="s">
        <v>687</v>
      </c>
      <c r="C226" s="59"/>
      <c r="D226" s="56"/>
      <c r="E226" s="59"/>
      <c r="F226" s="76"/>
    </row>
    <row r="227" spans="1:6" ht="19.5" customHeight="1">
      <c r="A227" s="69" t="s">
        <v>855</v>
      </c>
      <c r="B227" s="75" t="s">
        <v>856</v>
      </c>
      <c r="C227" s="59"/>
      <c r="D227" s="56"/>
      <c r="E227" s="59"/>
      <c r="F227" s="76"/>
    </row>
    <row r="228" spans="1:6" ht="19.5" customHeight="1">
      <c r="A228" s="69" t="s">
        <v>857</v>
      </c>
      <c r="B228" s="75" t="s">
        <v>858</v>
      </c>
      <c r="C228" s="59"/>
      <c r="D228" s="56"/>
      <c r="E228" s="59"/>
      <c r="F228" s="76"/>
    </row>
    <row r="229" spans="1:6" ht="19.5" customHeight="1">
      <c r="A229" s="69" t="s">
        <v>706</v>
      </c>
      <c r="B229" s="75" t="s">
        <v>859</v>
      </c>
      <c r="C229" s="59"/>
      <c r="D229" s="56"/>
      <c r="E229" s="59"/>
      <c r="F229" s="76"/>
    </row>
    <row r="230" spans="1:6" ht="19.5" customHeight="1">
      <c r="A230" s="69" t="s">
        <v>860</v>
      </c>
      <c r="B230" s="75" t="s">
        <v>861</v>
      </c>
      <c r="C230" s="59"/>
      <c r="D230" s="56"/>
      <c r="E230" s="59"/>
      <c r="F230" s="76"/>
    </row>
    <row r="231" spans="1:6" ht="19.5" customHeight="1">
      <c r="A231" s="69" t="s">
        <v>862</v>
      </c>
      <c r="B231" s="75" t="s">
        <v>847</v>
      </c>
      <c r="C231" s="59"/>
      <c r="D231" s="56"/>
      <c r="E231" s="59"/>
      <c r="F231" s="76"/>
    </row>
    <row r="232" spans="1:6" ht="19.5" customHeight="1">
      <c r="A232" s="69" t="s">
        <v>863</v>
      </c>
      <c r="B232" s="75" t="s">
        <v>864</v>
      </c>
      <c r="C232" s="59"/>
      <c r="D232" s="56"/>
      <c r="E232" s="59"/>
      <c r="F232" s="76"/>
    </row>
    <row r="233" spans="1:6" ht="19.5" customHeight="1">
      <c r="A233" s="69" t="s">
        <v>688</v>
      </c>
      <c r="B233" s="75" t="s">
        <v>689</v>
      </c>
      <c r="C233" s="59"/>
      <c r="D233" s="56"/>
      <c r="E233" s="59"/>
      <c r="F233" s="76"/>
    </row>
    <row r="234" spans="1:6" ht="19.5" customHeight="1">
      <c r="A234" s="69" t="s">
        <v>865</v>
      </c>
      <c r="B234" s="75" t="s">
        <v>691</v>
      </c>
      <c r="C234" s="59"/>
      <c r="D234" s="56"/>
      <c r="E234" s="59"/>
      <c r="F234" s="76"/>
    </row>
    <row r="235" spans="1:6" ht="19.5" customHeight="1">
      <c r="A235" s="69" t="s">
        <v>692</v>
      </c>
      <c r="B235" s="75" t="s">
        <v>693</v>
      </c>
      <c r="C235" s="59"/>
      <c r="D235" s="56"/>
      <c r="E235" s="59"/>
      <c r="F235" s="76"/>
    </row>
    <row r="236" spans="1:6" ht="19.5" customHeight="1">
      <c r="A236" s="69" t="s">
        <v>694</v>
      </c>
      <c r="B236" s="75" t="s">
        <v>695</v>
      </c>
      <c r="C236" s="59"/>
      <c r="D236" s="56"/>
      <c r="E236" s="59"/>
      <c r="F236" s="76"/>
    </row>
    <row r="237" spans="1:6" ht="19.5" customHeight="1">
      <c r="A237" s="69" t="s">
        <v>866</v>
      </c>
      <c r="B237" s="75" t="s">
        <v>697</v>
      </c>
      <c r="C237" s="59"/>
      <c r="D237" s="56"/>
      <c r="E237" s="59"/>
      <c r="F237" s="76"/>
    </row>
    <row r="238" spans="1:6" ht="19.5" customHeight="1">
      <c r="A238" s="69" t="s">
        <v>698</v>
      </c>
      <c r="B238" s="75" t="s">
        <v>699</v>
      </c>
      <c r="C238" s="59"/>
      <c r="D238" s="56"/>
      <c r="E238" s="59"/>
      <c r="F238" s="76"/>
    </row>
    <row r="239" spans="1:6" ht="19.5" customHeight="1">
      <c r="A239" s="69" t="s">
        <v>700</v>
      </c>
      <c r="B239" s="75" t="s">
        <v>701</v>
      </c>
      <c r="C239" s="59"/>
      <c r="D239" s="56"/>
      <c r="E239" s="59"/>
      <c r="F239" s="76"/>
    </row>
    <row r="240" spans="1:6" ht="19.5" customHeight="1">
      <c r="A240" s="69" t="s">
        <v>702</v>
      </c>
      <c r="B240" s="75" t="s">
        <v>703</v>
      </c>
      <c r="C240" s="59"/>
      <c r="D240" s="56"/>
      <c r="E240" s="59"/>
      <c r="F240" s="76"/>
    </row>
    <row r="241" spans="1:6" ht="19.5" customHeight="1">
      <c r="A241" s="69" t="s">
        <v>704</v>
      </c>
      <c r="B241" s="75" t="s">
        <v>705</v>
      </c>
      <c r="C241" s="59"/>
      <c r="D241" s="56"/>
      <c r="E241" s="59"/>
      <c r="F241" s="76"/>
    </row>
    <row r="242" spans="1:6" ht="19.5" customHeight="1">
      <c r="A242" s="69" t="s">
        <v>706</v>
      </c>
      <c r="B242" s="75" t="s">
        <v>707</v>
      </c>
      <c r="C242" s="59"/>
      <c r="D242" s="56"/>
      <c r="E242" s="59"/>
      <c r="F242" s="76"/>
    </row>
    <row r="243" spans="1:7" ht="19.5" customHeight="1">
      <c r="A243" s="73"/>
      <c r="B243" s="73"/>
      <c r="C243" s="72"/>
      <c r="D243" s="72"/>
      <c r="E243" s="72"/>
      <c r="F243" s="73"/>
      <c r="G243" s="26"/>
    </row>
    <row r="244" spans="1:7" ht="12.75" customHeight="1">
      <c r="A244" s="26"/>
      <c r="B244" s="26"/>
      <c r="C244" s="26"/>
      <c r="D244" s="26"/>
      <c r="E244" s="26"/>
      <c r="F244" s="26"/>
      <c r="G244" s="26"/>
    </row>
    <row r="245" spans="1:7" ht="12.75" customHeight="1">
      <c r="A245" s="26"/>
      <c r="B245" s="26"/>
      <c r="C245" s="26"/>
      <c r="D245" s="26"/>
      <c r="E245" s="26"/>
      <c r="F245" s="26"/>
      <c r="G245" s="26"/>
    </row>
  </sheetData>
  <sheetProtection/>
  <printOptions horizontalCentered="1"/>
  <pageMargins left="0.2" right="0.2" top="0.59" bottom="0.2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 topLeftCell="A1">
      <selection activeCell="E6" sqref="E6"/>
    </sheetView>
  </sheetViews>
  <sheetFormatPr defaultColWidth="6.83203125" defaultRowHeight="12.75" customHeight="1"/>
  <cols>
    <col min="1" max="1" width="14.16015625" style="63" customWidth="1"/>
    <col min="2" max="2" width="34.33203125" style="63" customWidth="1"/>
    <col min="3" max="6" width="17.66015625" style="63" customWidth="1"/>
    <col min="7" max="16384" width="6.83203125" style="63" customWidth="1"/>
  </cols>
  <sheetData>
    <row r="1" spans="1:7" ht="30" customHeight="1">
      <c r="A1" s="64"/>
      <c r="B1" s="26"/>
      <c r="C1" s="26"/>
      <c r="D1" s="26"/>
      <c r="E1" s="26"/>
      <c r="F1" s="26"/>
      <c r="G1" s="26"/>
    </row>
    <row r="2" spans="1:7" ht="28.5" customHeight="1">
      <c r="A2" s="65" t="s">
        <v>867</v>
      </c>
      <c r="B2" s="65"/>
      <c r="C2" s="65"/>
      <c r="D2" s="65"/>
      <c r="E2" s="65"/>
      <c r="F2" s="65"/>
      <c r="G2" s="26"/>
    </row>
    <row r="3" spans="1:7" ht="24" customHeight="1">
      <c r="A3" s="7" t="s">
        <v>12</v>
      </c>
      <c r="B3" s="7"/>
      <c r="C3" s="7"/>
      <c r="D3" s="7"/>
      <c r="E3" s="7"/>
      <c r="F3" s="60" t="s">
        <v>13</v>
      </c>
      <c r="G3" s="26"/>
    </row>
    <row r="4" spans="1:7" ht="24" customHeight="1">
      <c r="A4" s="50" t="s">
        <v>709</v>
      </c>
      <c r="B4" s="50" t="s">
        <v>710</v>
      </c>
      <c r="C4" s="50" t="s">
        <v>104</v>
      </c>
      <c r="D4" s="50" t="s">
        <v>188</v>
      </c>
      <c r="E4" s="50" t="s">
        <v>189</v>
      </c>
      <c r="F4" s="50" t="s">
        <v>191</v>
      </c>
      <c r="G4" s="26"/>
    </row>
    <row r="5" spans="1:7" ht="24" customHeight="1">
      <c r="A5" s="66"/>
      <c r="B5" s="66"/>
      <c r="C5" s="66">
        <v>1</v>
      </c>
      <c r="D5" s="66">
        <v>2</v>
      </c>
      <c r="E5" s="66">
        <v>3</v>
      </c>
      <c r="F5" s="66"/>
      <c r="G5" s="26"/>
    </row>
    <row r="6" spans="1:7" ht="24" customHeight="1">
      <c r="A6" s="67"/>
      <c r="B6" s="68" t="s">
        <v>104</v>
      </c>
      <c r="C6" s="56">
        <f>C7+C15+C33</f>
        <v>48652.11</v>
      </c>
      <c r="D6" s="56">
        <f>D7+D15+D33</f>
        <v>45180.22</v>
      </c>
      <c r="E6" s="56">
        <f>E7+E15+E33</f>
        <v>3471.89</v>
      </c>
      <c r="F6" s="69"/>
      <c r="G6" s="26"/>
    </row>
    <row r="7" spans="1:7" ht="24" customHeight="1">
      <c r="A7" s="67" t="s">
        <v>711</v>
      </c>
      <c r="B7" s="68" t="s">
        <v>712</v>
      </c>
      <c r="C7" s="56">
        <f>SUM(C8:C14)</f>
        <v>35615.17</v>
      </c>
      <c r="D7" s="56">
        <f>SUM(D8:D14)</f>
        <v>35615.17</v>
      </c>
      <c r="E7" s="56"/>
      <c r="F7" s="69"/>
      <c r="G7" s="26"/>
    </row>
    <row r="8" spans="1:7" ht="24" customHeight="1">
      <c r="A8" s="67" t="s">
        <v>713</v>
      </c>
      <c r="B8" s="68" t="s">
        <v>714</v>
      </c>
      <c r="C8" s="56">
        <f>SUM(D8:E8)</f>
        <v>12746.330000000002</v>
      </c>
      <c r="D8" s="57">
        <f>22746.33-10000</f>
        <v>12746.330000000002</v>
      </c>
      <c r="E8" s="58"/>
      <c r="F8" s="69"/>
      <c r="G8" s="26"/>
    </row>
    <row r="9" spans="1:7" ht="24" customHeight="1">
      <c r="A9" s="67" t="s">
        <v>715</v>
      </c>
      <c r="B9" s="68" t="s">
        <v>716</v>
      </c>
      <c r="C9" s="56">
        <f aca="true" t="shared" si="0" ref="C9:C16">SUM(D9:E9)</f>
        <v>5223.24</v>
      </c>
      <c r="D9" s="57">
        <f>1223.24+4000</f>
        <v>5223.24</v>
      </c>
      <c r="E9" s="58"/>
      <c r="F9" s="69"/>
      <c r="G9" s="26"/>
    </row>
    <row r="10" spans="1:7" ht="24" customHeight="1">
      <c r="A10" s="67" t="s">
        <v>717</v>
      </c>
      <c r="B10" s="68" t="s">
        <v>718</v>
      </c>
      <c r="C10" s="56">
        <f t="shared" si="0"/>
        <v>978</v>
      </c>
      <c r="D10" s="57">
        <v>978</v>
      </c>
      <c r="E10" s="58"/>
      <c r="F10" s="69"/>
      <c r="G10" s="26"/>
    </row>
    <row r="11" spans="1:7" ht="24" customHeight="1">
      <c r="A11" s="67" t="s">
        <v>719</v>
      </c>
      <c r="B11" s="68" t="s">
        <v>720</v>
      </c>
      <c r="C11" s="56">
        <f t="shared" si="0"/>
        <v>5006.44</v>
      </c>
      <c r="D11" s="57">
        <v>5006.44</v>
      </c>
      <c r="E11" s="58"/>
      <c r="F11" s="69"/>
      <c r="G11" s="26"/>
    </row>
    <row r="12" spans="1:7" ht="24" customHeight="1">
      <c r="A12" s="67" t="s">
        <v>721</v>
      </c>
      <c r="B12" s="68" t="s">
        <v>722</v>
      </c>
      <c r="C12" s="56">
        <f t="shared" si="0"/>
        <v>92</v>
      </c>
      <c r="D12" s="57">
        <v>92</v>
      </c>
      <c r="E12" s="58"/>
      <c r="F12" s="69"/>
      <c r="G12" s="26"/>
    </row>
    <row r="13" spans="1:7" ht="24" customHeight="1">
      <c r="A13" s="67" t="s">
        <v>723</v>
      </c>
      <c r="B13" s="68" t="s">
        <v>724</v>
      </c>
      <c r="C13" s="56">
        <f t="shared" si="0"/>
        <v>7643.3</v>
      </c>
      <c r="D13" s="57">
        <f>1643.3+6000</f>
        <v>7643.3</v>
      </c>
      <c r="E13" s="58"/>
      <c r="F13" s="69"/>
      <c r="G13" s="26"/>
    </row>
    <row r="14" spans="1:7" ht="24" customHeight="1">
      <c r="A14" s="67" t="s">
        <v>725</v>
      </c>
      <c r="B14" s="68" t="s">
        <v>726</v>
      </c>
      <c r="C14" s="56">
        <f t="shared" si="0"/>
        <v>3925.86</v>
      </c>
      <c r="D14" s="57">
        <v>3925.86</v>
      </c>
      <c r="E14" s="58"/>
      <c r="F14" s="69"/>
      <c r="G14" s="26"/>
    </row>
    <row r="15" spans="1:7" ht="24" customHeight="1">
      <c r="A15" s="67" t="s">
        <v>727</v>
      </c>
      <c r="B15" s="68" t="s">
        <v>728</v>
      </c>
      <c r="C15" s="56">
        <f t="shared" si="0"/>
        <v>8458.89</v>
      </c>
      <c r="D15" s="57">
        <f>SUM(D16:D32)</f>
        <v>4987</v>
      </c>
      <c r="E15" s="58">
        <f>SUM(E16:E32)</f>
        <v>3471.89</v>
      </c>
      <c r="F15" s="69"/>
      <c r="G15" s="26"/>
    </row>
    <row r="16" spans="1:7" ht="24" customHeight="1">
      <c r="A16" s="67" t="s">
        <v>729</v>
      </c>
      <c r="B16" s="68" t="s">
        <v>730</v>
      </c>
      <c r="C16" s="56">
        <f t="shared" si="0"/>
        <v>110.73</v>
      </c>
      <c r="D16" s="57"/>
      <c r="E16" s="58">
        <v>110.73</v>
      </c>
      <c r="F16" s="69"/>
      <c r="G16" s="26"/>
    </row>
    <row r="17" spans="1:7" ht="24" customHeight="1">
      <c r="A17" s="67" t="s">
        <v>737</v>
      </c>
      <c r="B17" s="68" t="s">
        <v>738</v>
      </c>
      <c r="C17" s="56">
        <f aca="true" t="shared" si="1" ref="C17:C31">SUM(D17:E17)</f>
        <v>12.75</v>
      </c>
      <c r="D17" s="57"/>
      <c r="E17" s="58">
        <v>12.75</v>
      </c>
      <c r="F17" s="69"/>
      <c r="G17" s="26"/>
    </row>
    <row r="18" spans="1:7" ht="24" customHeight="1">
      <c r="A18" s="67" t="s">
        <v>739</v>
      </c>
      <c r="B18" s="68" t="s">
        <v>740</v>
      </c>
      <c r="C18" s="56">
        <f t="shared" si="1"/>
        <v>361.25</v>
      </c>
      <c r="D18" s="57"/>
      <c r="E18" s="58">
        <v>361.25</v>
      </c>
      <c r="F18" s="69"/>
      <c r="G18" s="26"/>
    </row>
    <row r="19" spans="1:7" ht="24" customHeight="1">
      <c r="A19" s="67" t="s">
        <v>741</v>
      </c>
      <c r="B19" s="68" t="s">
        <v>742</v>
      </c>
      <c r="C19" s="56">
        <f t="shared" si="1"/>
        <v>204.34</v>
      </c>
      <c r="D19" s="57"/>
      <c r="E19" s="58">
        <v>204.34</v>
      </c>
      <c r="F19" s="69"/>
      <c r="G19" s="26"/>
    </row>
    <row r="20" spans="1:7" ht="24" customHeight="1">
      <c r="A20" s="67" t="s">
        <v>743</v>
      </c>
      <c r="B20" s="68" t="s">
        <v>744</v>
      </c>
      <c r="C20" s="56">
        <f t="shared" si="1"/>
        <v>5.1</v>
      </c>
      <c r="D20" s="57"/>
      <c r="E20" s="58">
        <v>5.1</v>
      </c>
      <c r="F20" s="69"/>
      <c r="G20" s="26"/>
    </row>
    <row r="21" spans="1:7" ht="24" customHeight="1">
      <c r="A21" s="67" t="s">
        <v>745</v>
      </c>
      <c r="B21" s="68" t="s">
        <v>746</v>
      </c>
      <c r="C21" s="56">
        <f t="shared" si="1"/>
        <v>891.06</v>
      </c>
      <c r="D21" s="57"/>
      <c r="E21" s="58">
        <v>891.06</v>
      </c>
      <c r="F21" s="69"/>
      <c r="G21" s="26"/>
    </row>
    <row r="22" spans="1:7" ht="24" customHeight="1">
      <c r="A22" s="67" t="s">
        <v>747</v>
      </c>
      <c r="B22" s="68" t="s">
        <v>748</v>
      </c>
      <c r="C22" s="56">
        <f t="shared" si="1"/>
        <v>97.75999999999999</v>
      </c>
      <c r="D22" s="57"/>
      <c r="E22" s="58">
        <f>95.49+2.27</f>
        <v>97.75999999999999</v>
      </c>
      <c r="F22" s="69"/>
      <c r="G22" s="26"/>
    </row>
    <row r="23" spans="1:7" ht="24" customHeight="1">
      <c r="A23" s="67" t="s">
        <v>751</v>
      </c>
      <c r="B23" s="68" t="s">
        <v>752</v>
      </c>
      <c r="C23" s="56">
        <f t="shared" si="1"/>
        <v>17</v>
      </c>
      <c r="D23" s="57"/>
      <c r="E23" s="58">
        <v>17</v>
      </c>
      <c r="F23" s="69"/>
      <c r="G23" s="26"/>
    </row>
    <row r="24" spans="1:6" ht="24" customHeight="1">
      <c r="A24" s="67" t="s">
        <v>753</v>
      </c>
      <c r="B24" s="68" t="s">
        <v>754</v>
      </c>
      <c r="C24" s="56">
        <f t="shared" si="1"/>
        <v>784.17</v>
      </c>
      <c r="D24" s="57"/>
      <c r="E24" s="58">
        <v>784.17</v>
      </c>
      <c r="F24" s="69"/>
    </row>
    <row r="25" spans="1:6" ht="24" customHeight="1">
      <c r="A25" s="67" t="s">
        <v>755</v>
      </c>
      <c r="B25" s="68" t="s">
        <v>756</v>
      </c>
      <c r="C25" s="56">
        <f t="shared" si="1"/>
        <v>61.96</v>
      </c>
      <c r="D25" s="57"/>
      <c r="E25" s="58">
        <f>61.11+0.85</f>
        <v>61.96</v>
      </c>
      <c r="F25" s="69"/>
    </row>
    <row r="26" spans="1:6" ht="24" customHeight="1">
      <c r="A26" s="67" t="s">
        <v>757</v>
      </c>
      <c r="B26" s="68" t="s">
        <v>758</v>
      </c>
      <c r="C26" s="56">
        <f t="shared" si="1"/>
        <v>2.55</v>
      </c>
      <c r="D26" s="57"/>
      <c r="E26" s="58">
        <f>1.7+0.85</f>
        <v>2.55</v>
      </c>
      <c r="F26" s="69"/>
    </row>
    <row r="27" spans="1:6" ht="24" customHeight="1">
      <c r="A27" s="67" t="s">
        <v>759</v>
      </c>
      <c r="B27" s="68" t="s">
        <v>760</v>
      </c>
      <c r="C27" s="56">
        <f t="shared" si="1"/>
        <v>25.34</v>
      </c>
      <c r="D27" s="57"/>
      <c r="E27" s="58">
        <f>21.94+3.4</f>
        <v>25.34</v>
      </c>
      <c r="F27" s="69"/>
    </row>
    <row r="28" spans="1:6" ht="24" customHeight="1">
      <c r="A28" s="67" t="s">
        <v>767</v>
      </c>
      <c r="B28" s="68" t="s">
        <v>768</v>
      </c>
      <c r="C28" s="56">
        <f t="shared" si="1"/>
        <v>5011.43</v>
      </c>
      <c r="D28" s="57">
        <v>4987</v>
      </c>
      <c r="E28" s="58">
        <v>24.43</v>
      </c>
      <c r="F28" s="69"/>
    </row>
    <row r="29" spans="1:6" ht="24" customHeight="1">
      <c r="A29" s="67" t="s">
        <v>773</v>
      </c>
      <c r="B29" s="68" t="s">
        <v>774</v>
      </c>
      <c r="C29" s="56">
        <f t="shared" si="1"/>
        <v>309.2</v>
      </c>
      <c r="D29" s="57"/>
      <c r="E29" s="58">
        <v>309.2</v>
      </c>
      <c r="F29" s="69"/>
    </row>
    <row r="30" spans="1:6" ht="24" customHeight="1">
      <c r="A30" s="67" t="s">
        <v>775</v>
      </c>
      <c r="B30" s="68" t="s">
        <v>776</v>
      </c>
      <c r="C30" s="56">
        <f t="shared" si="1"/>
        <v>204</v>
      </c>
      <c r="D30" s="57"/>
      <c r="E30" s="58">
        <v>204</v>
      </c>
      <c r="F30" s="69"/>
    </row>
    <row r="31" spans="1:6" ht="24" customHeight="1">
      <c r="A31" s="67" t="s">
        <v>777</v>
      </c>
      <c r="B31" s="68" t="s">
        <v>778</v>
      </c>
      <c r="C31" s="56">
        <f t="shared" si="1"/>
        <v>297.5</v>
      </c>
      <c r="D31" s="57"/>
      <c r="E31" s="58">
        <v>297.5</v>
      </c>
      <c r="F31" s="69"/>
    </row>
    <row r="32" spans="1:6" ht="24" customHeight="1">
      <c r="A32" s="67" t="s">
        <v>779</v>
      </c>
      <c r="B32" s="68" t="s">
        <v>780</v>
      </c>
      <c r="C32" s="56">
        <v>62.75</v>
      </c>
      <c r="D32" s="57"/>
      <c r="E32" s="58">
        <v>62.75</v>
      </c>
      <c r="F32" s="69"/>
    </row>
    <row r="33" spans="1:6" ht="24" customHeight="1">
      <c r="A33" s="67" t="s">
        <v>781</v>
      </c>
      <c r="B33" s="68" t="s">
        <v>782</v>
      </c>
      <c r="C33" s="56">
        <f>SUM(C34:C37)</f>
        <v>4578.05</v>
      </c>
      <c r="D33" s="56">
        <f>SUM(D34:D37)</f>
        <v>4578.05</v>
      </c>
      <c r="E33" s="56"/>
      <c r="F33" s="69"/>
    </row>
    <row r="34" spans="1:6" ht="24" customHeight="1">
      <c r="A34" s="67" t="s">
        <v>793</v>
      </c>
      <c r="B34" s="68" t="s">
        <v>794</v>
      </c>
      <c r="C34" s="56">
        <f>SUM(D34:E34)</f>
        <v>129.63</v>
      </c>
      <c r="D34" s="57">
        <v>129.63</v>
      </c>
      <c r="E34" s="58"/>
      <c r="F34" s="69"/>
    </row>
    <row r="35" spans="1:6" ht="24" customHeight="1">
      <c r="A35" s="67" t="s">
        <v>797</v>
      </c>
      <c r="B35" s="68" t="s">
        <v>798</v>
      </c>
      <c r="C35" s="56">
        <f>SUM(D35:E35)</f>
        <v>4079.84</v>
      </c>
      <c r="D35" s="57">
        <v>4079.84</v>
      </c>
      <c r="E35" s="58"/>
      <c r="F35" s="69"/>
    </row>
    <row r="36" spans="1:6" ht="24" customHeight="1">
      <c r="A36" s="67" t="s">
        <v>799</v>
      </c>
      <c r="B36" s="68" t="s">
        <v>800</v>
      </c>
      <c r="C36" s="56">
        <f>SUM(D36:E36)</f>
        <v>164</v>
      </c>
      <c r="D36" s="57">
        <v>164</v>
      </c>
      <c r="E36" s="58"/>
      <c r="F36" s="69"/>
    </row>
    <row r="37" spans="1:6" ht="24" customHeight="1">
      <c r="A37" s="67" t="s">
        <v>801</v>
      </c>
      <c r="B37" s="68" t="s">
        <v>802</v>
      </c>
      <c r="C37" s="56">
        <f>SUM(D37:E37)</f>
        <v>204.58</v>
      </c>
      <c r="D37" s="57">
        <f>127.93+76.65</f>
        <v>204.58</v>
      </c>
      <c r="E37" s="58"/>
      <c r="F37" s="69"/>
    </row>
    <row r="38" spans="1:7" ht="24" customHeight="1">
      <c r="A38" s="70"/>
      <c r="B38" s="70"/>
      <c r="C38" s="71"/>
      <c r="D38" s="72"/>
      <c r="E38" s="72"/>
      <c r="F38" s="73"/>
      <c r="G38" s="26"/>
    </row>
    <row r="39" spans="1:7" ht="12.75" customHeight="1">
      <c r="A39" s="26"/>
      <c r="B39" s="26"/>
      <c r="C39" s="26"/>
      <c r="D39" s="26"/>
      <c r="E39" s="26"/>
      <c r="F39" s="26"/>
      <c r="G39" s="26"/>
    </row>
    <row r="40" spans="1:7" ht="12.75" customHeight="1">
      <c r="A40" s="26"/>
      <c r="B40" s="26"/>
      <c r="C40" s="26"/>
      <c r="D40" s="26"/>
      <c r="E40" s="26"/>
      <c r="F40" s="26"/>
      <c r="G40" s="26"/>
    </row>
  </sheetData>
  <sheetProtection/>
  <printOptions horizontalCentered="1"/>
  <pageMargins left="0.59" right="0.59" top="0.79" bottom="0.79" header="0.5" footer="0.5"/>
  <pageSetup fitToHeight="1000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曹姣姣</cp:lastModifiedBy>
  <dcterms:created xsi:type="dcterms:W3CDTF">2017-10-19T05:56:03Z</dcterms:created>
  <dcterms:modified xsi:type="dcterms:W3CDTF">2017-11-01T07:33:20Z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